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xr:revisionPtr revIDLastSave="0" documentId="8_{C68EB675-6655-48FB-95D7-EF21FDFB2D55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Table of Content" sheetId="12" r:id="rId1"/>
    <sheet name="General Information" sheetId="3" r:id="rId2"/>
    <sheet name="Revenue Model" sheetId="17" r:id="rId3"/>
    <sheet name="Marketing Budget" sheetId="25" r:id="rId4"/>
    <sheet name="Expense Input Sheet" sheetId="13" r:id="rId5"/>
    <sheet name="Hiring Plan" sheetId="10" r:id="rId6"/>
    <sheet name="Income Statement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E27" i="1"/>
  <c r="D27" i="1"/>
  <c r="C27" i="1"/>
  <c r="D26" i="1"/>
  <c r="C26" i="1"/>
  <c r="E25" i="1"/>
  <c r="D25" i="1"/>
  <c r="C25" i="1"/>
  <c r="C5" i="1"/>
  <c r="C27" i="10" s="1"/>
  <c r="B2" i="1"/>
  <c r="B62" i="10"/>
  <c r="B42" i="10" s="1"/>
  <c r="B61" i="10"/>
  <c r="B41" i="10" s="1"/>
  <c r="B60" i="10"/>
  <c r="B40" i="10" s="1"/>
  <c r="B59" i="10"/>
  <c r="B58" i="10"/>
  <c r="B57" i="10"/>
  <c r="B56" i="10"/>
  <c r="B55" i="10"/>
  <c r="B35" i="10" s="1"/>
  <c r="B54" i="10"/>
  <c r="B34" i="10" s="1"/>
  <c r="B53" i="10"/>
  <c r="B33" i="10" s="1"/>
  <c r="B52" i="10"/>
  <c r="B32" i="10" s="1"/>
  <c r="B51" i="10"/>
  <c r="B50" i="10"/>
  <c r="B49" i="10"/>
  <c r="C47" i="10"/>
  <c r="E44" i="10"/>
  <c r="D44" i="10"/>
  <c r="C44" i="10"/>
  <c r="B39" i="10"/>
  <c r="B38" i="10"/>
  <c r="B37" i="10"/>
  <c r="B36" i="10"/>
  <c r="B31" i="10"/>
  <c r="B30" i="10"/>
  <c r="B29" i="10"/>
  <c r="E23" i="10"/>
  <c r="D23" i="10"/>
  <c r="C23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AQ8" i="10"/>
  <c r="AQ23" i="10" s="1"/>
  <c r="AP8" i="10"/>
  <c r="AO8" i="10"/>
  <c r="AO23" i="10" s="1"/>
  <c r="AN8" i="10"/>
  <c r="AN23" i="10" s="1"/>
  <c r="AM8" i="10"/>
  <c r="AL8" i="10"/>
  <c r="AL23" i="10" s="1"/>
  <c r="AK8" i="10"/>
  <c r="AJ8" i="10"/>
  <c r="AJ23" i="10" s="1"/>
  <c r="AI8" i="10"/>
  <c r="AI23" i="10" s="1"/>
  <c r="AH8" i="10"/>
  <c r="AG8" i="10"/>
  <c r="AG23" i="10" s="1"/>
  <c r="AF8" i="10"/>
  <c r="AF23" i="10" s="1"/>
  <c r="AE8" i="10"/>
  <c r="AD8" i="10"/>
  <c r="AD23" i="10" s="1"/>
  <c r="AC8" i="10"/>
  <c r="AB8" i="10"/>
  <c r="AB23" i="10" s="1"/>
  <c r="AA8" i="10"/>
  <c r="AA23" i="10" s="1"/>
  <c r="Z8" i="10"/>
  <c r="Y8" i="10"/>
  <c r="Y23" i="10" s="1"/>
  <c r="X8" i="10"/>
  <c r="X23" i="10" s="1"/>
  <c r="W8" i="10"/>
  <c r="V8" i="10"/>
  <c r="V23" i="10" s="1"/>
  <c r="U8" i="10"/>
  <c r="T8" i="10"/>
  <c r="T23" i="10" s="1"/>
  <c r="S8" i="10"/>
  <c r="S23" i="10" s="1"/>
  <c r="R8" i="10"/>
  <c r="Q8" i="10"/>
  <c r="Q23" i="10" s="1"/>
  <c r="P8" i="10"/>
  <c r="P23" i="10" s="1"/>
  <c r="O8" i="10"/>
  <c r="N8" i="10"/>
  <c r="N23" i="10" s="1"/>
  <c r="M8" i="10"/>
  <c r="L8" i="10"/>
  <c r="L23" i="10" s="1"/>
  <c r="K8" i="10"/>
  <c r="K23" i="10" s="1"/>
  <c r="J8" i="10"/>
  <c r="I8" i="10"/>
  <c r="I23" i="10" s="1"/>
  <c r="H8" i="10"/>
  <c r="H23" i="10" s="1"/>
  <c r="C6" i="10"/>
  <c r="B2" i="10"/>
  <c r="F24" i="13"/>
  <c r="F17" i="13"/>
  <c r="E26" i="1" s="1"/>
  <c r="F12" i="13"/>
  <c r="E24" i="1" s="1"/>
  <c r="E12" i="13"/>
  <c r="D12" i="13"/>
  <c r="E5" i="13"/>
  <c r="F5" i="13" s="1"/>
  <c r="D5" i="13"/>
  <c r="B2" i="13"/>
  <c r="B14" i="25"/>
  <c r="C14" i="25" s="1"/>
  <c r="D14" i="25" s="1"/>
  <c r="AF11" i="25"/>
  <c r="D10" i="25"/>
  <c r="AF7" i="25" s="1"/>
  <c r="B10" i="25"/>
  <c r="C10" i="25" s="1"/>
  <c r="T7" i="25"/>
  <c r="H7" i="25"/>
  <c r="H6" i="25"/>
  <c r="H5" i="25"/>
  <c r="F2" i="25"/>
  <c r="B23" i="17"/>
  <c r="I20" i="17" s="1"/>
  <c r="B11" i="17"/>
  <c r="T7" i="17"/>
  <c r="T12" i="17" s="1"/>
  <c r="S14" i="25" s="1"/>
  <c r="R7" i="17"/>
  <c r="R12" i="17" s="1"/>
  <c r="Q14" i="25" s="1"/>
  <c r="O7" i="17"/>
  <c r="N7" i="17"/>
  <c r="M7" i="17"/>
  <c r="L7" i="17"/>
  <c r="L12" i="17" s="1"/>
  <c r="K14" i="25" s="1"/>
  <c r="J7" i="17"/>
  <c r="J12" i="17" s="1"/>
  <c r="I14" i="25" s="1"/>
  <c r="J6" i="17"/>
  <c r="K6" i="17" s="1"/>
  <c r="L6" i="17" s="1"/>
  <c r="M6" i="17" s="1"/>
  <c r="N6" i="17" s="1"/>
  <c r="O6" i="17" s="1"/>
  <c r="P6" i="17" s="1"/>
  <c r="Q6" i="17" s="1"/>
  <c r="R6" i="17" s="1"/>
  <c r="S6" i="17" s="1"/>
  <c r="T6" i="17" s="1"/>
  <c r="U6" i="17" s="1"/>
  <c r="V6" i="17" s="1"/>
  <c r="W6" i="17" s="1"/>
  <c r="X6" i="17" s="1"/>
  <c r="Y6" i="17" s="1"/>
  <c r="Z6" i="17" s="1"/>
  <c r="AA6" i="17" s="1"/>
  <c r="AB6" i="17" s="1"/>
  <c r="AC6" i="17" s="1"/>
  <c r="AD6" i="17" s="1"/>
  <c r="AE6" i="17" s="1"/>
  <c r="AF6" i="17" s="1"/>
  <c r="AG6" i="17" s="1"/>
  <c r="AH6" i="17" s="1"/>
  <c r="AI6" i="17" s="1"/>
  <c r="AJ6" i="17" s="1"/>
  <c r="AK6" i="17" s="1"/>
  <c r="AL6" i="17" s="1"/>
  <c r="AM6" i="17" s="1"/>
  <c r="AN6" i="17" s="1"/>
  <c r="AO6" i="17" s="1"/>
  <c r="AP6" i="17" s="1"/>
  <c r="AQ6" i="17" s="1"/>
  <c r="AR6" i="17" s="1"/>
  <c r="I5" i="17"/>
  <c r="J5" i="17" s="1"/>
  <c r="K5" i="17" s="1"/>
  <c r="L5" i="17" s="1"/>
  <c r="M5" i="17" s="1"/>
  <c r="N5" i="17" s="1"/>
  <c r="O5" i="17" s="1"/>
  <c r="P5" i="17" s="1"/>
  <c r="Q5" i="17" s="1"/>
  <c r="R5" i="17" s="1"/>
  <c r="S5" i="17" s="1"/>
  <c r="T5" i="17" s="1"/>
  <c r="U5" i="17" s="1"/>
  <c r="V5" i="17" s="1"/>
  <c r="W5" i="17" s="1"/>
  <c r="X5" i="17" s="1"/>
  <c r="Y5" i="17" s="1"/>
  <c r="Z5" i="17" s="1"/>
  <c r="AA5" i="17" s="1"/>
  <c r="AB5" i="17" s="1"/>
  <c r="AC5" i="17" s="1"/>
  <c r="AD5" i="17" s="1"/>
  <c r="AE5" i="17" s="1"/>
  <c r="AF5" i="17" s="1"/>
  <c r="AG5" i="17" s="1"/>
  <c r="AH5" i="17" s="1"/>
  <c r="AI5" i="17" s="1"/>
  <c r="AJ5" i="17" s="1"/>
  <c r="AK5" i="17" s="1"/>
  <c r="AL5" i="17" s="1"/>
  <c r="AM5" i="17" s="1"/>
  <c r="AN5" i="17" s="1"/>
  <c r="AO5" i="17" s="1"/>
  <c r="AP5" i="17" s="1"/>
  <c r="AQ5" i="17" s="1"/>
  <c r="AR5" i="17" s="1"/>
  <c r="G2" i="17"/>
  <c r="C24" i="1" l="1"/>
  <c r="D24" i="13"/>
  <c r="T15" i="17"/>
  <c r="T11" i="25"/>
  <c r="U7" i="25"/>
  <c r="T13" i="25"/>
  <c r="M12" i="17"/>
  <c r="L14" i="25" s="1"/>
  <c r="AF13" i="25"/>
  <c r="AG7" i="25"/>
  <c r="N12" i="17"/>
  <c r="M14" i="25" s="1"/>
  <c r="O12" i="17"/>
  <c r="N14" i="25" s="1"/>
  <c r="I5" i="25"/>
  <c r="H5" i="10"/>
  <c r="Q7" i="17"/>
  <c r="I7" i="17"/>
  <c r="P7" i="17"/>
  <c r="S7" i="17"/>
  <c r="K7" i="17"/>
  <c r="B15" i="17"/>
  <c r="C15" i="17" s="1"/>
  <c r="D15" i="17" s="1"/>
  <c r="R16" i="17"/>
  <c r="R23" i="17" s="1"/>
  <c r="C23" i="17"/>
  <c r="I24" i="17"/>
  <c r="J20" i="17"/>
  <c r="H13" i="25"/>
  <c r="I7" i="25"/>
  <c r="H11" i="25"/>
  <c r="C11" i="17"/>
  <c r="E24" i="13"/>
  <c r="D24" i="1"/>
  <c r="J23" i="10"/>
  <c r="C29" i="1" s="1"/>
  <c r="C30" i="1" s="1"/>
  <c r="R23" i="10"/>
  <c r="Z23" i="10"/>
  <c r="AH23" i="10"/>
  <c r="E29" i="1" s="1"/>
  <c r="AP23" i="10"/>
  <c r="I6" i="25"/>
  <c r="H6" i="10"/>
  <c r="M23" i="10"/>
  <c r="U23" i="10"/>
  <c r="AC23" i="10"/>
  <c r="AK23" i="10"/>
  <c r="O23" i="10"/>
  <c r="W23" i="10"/>
  <c r="D29" i="1" s="1"/>
  <c r="D30" i="1" s="1"/>
  <c r="AE23" i="10"/>
  <c r="AM23" i="10"/>
  <c r="D5" i="1"/>
  <c r="E30" i="1" l="1"/>
  <c r="E32" i="1"/>
  <c r="K12" i="17"/>
  <c r="J14" i="25" s="1"/>
  <c r="I6" i="10"/>
  <c r="J6" i="25"/>
  <c r="U7" i="17"/>
  <c r="D11" i="17"/>
  <c r="AG7" i="17" s="1"/>
  <c r="J16" i="17"/>
  <c r="J23" i="17" s="1"/>
  <c r="AG13" i="25"/>
  <c r="AG11" i="25"/>
  <c r="AH7" i="25"/>
  <c r="J5" i="25"/>
  <c r="I5" i="10"/>
  <c r="S12" i="17"/>
  <c r="R14" i="25" s="1"/>
  <c r="C32" i="1"/>
  <c r="L16" i="17"/>
  <c r="L23" i="17" s="1"/>
  <c r="T16" i="17"/>
  <c r="T23" i="17" s="1"/>
  <c r="D32" i="1"/>
  <c r="Q12" i="17"/>
  <c r="P14" i="25" s="1"/>
  <c r="U11" i="25"/>
  <c r="U13" i="25"/>
  <c r="V7" i="25"/>
  <c r="I11" i="25"/>
  <c r="I10" i="25" s="1"/>
  <c r="J7" i="25"/>
  <c r="I13" i="25"/>
  <c r="I15" i="25" s="1"/>
  <c r="D6" i="10"/>
  <c r="D27" i="10"/>
  <c r="E5" i="1"/>
  <c r="D47" i="10"/>
  <c r="J24" i="17"/>
  <c r="J25" i="17" s="1"/>
  <c r="K20" i="17"/>
  <c r="P16" i="17"/>
  <c r="P23" i="17" s="1"/>
  <c r="P12" i="17"/>
  <c r="O14" i="25" s="1"/>
  <c r="M16" i="17"/>
  <c r="M23" i="17" s="1"/>
  <c r="I12" i="17"/>
  <c r="H14" i="25" s="1"/>
  <c r="H15" i="25" s="1"/>
  <c r="H10" i="25" s="1"/>
  <c r="I16" i="17"/>
  <c r="I23" i="17" s="1"/>
  <c r="I25" i="17" s="1"/>
  <c r="I29" i="17" s="1"/>
  <c r="D23" i="17"/>
  <c r="AG20" i="17" s="1"/>
  <c r="U20" i="17"/>
  <c r="N16" i="17"/>
  <c r="N23" i="17" s="1"/>
  <c r="O16" i="17"/>
  <c r="O23" i="17" s="1"/>
  <c r="AG12" i="17" l="1"/>
  <c r="AF14" i="25" s="1"/>
  <c r="AF15" i="25" s="1"/>
  <c r="AF10" i="25" s="1"/>
  <c r="AG16" i="17"/>
  <c r="AG23" i="17" s="1"/>
  <c r="AH7" i="17"/>
  <c r="AG24" i="17"/>
  <c r="AG25" i="17" s="1"/>
  <c r="AH20" i="17"/>
  <c r="W7" i="25"/>
  <c r="V13" i="25"/>
  <c r="V11" i="25"/>
  <c r="L20" i="17"/>
  <c r="K24" i="17"/>
  <c r="K25" i="17" s="1"/>
  <c r="J11" i="25"/>
  <c r="J13" i="25"/>
  <c r="J15" i="25" s="1"/>
  <c r="K7" i="25"/>
  <c r="K5" i="25"/>
  <c r="J5" i="10"/>
  <c r="U12" i="17"/>
  <c r="V7" i="17"/>
  <c r="U24" i="17"/>
  <c r="V20" i="17"/>
  <c r="K6" i="25"/>
  <c r="J6" i="10"/>
  <c r="K16" i="17"/>
  <c r="K23" i="17" s="1"/>
  <c r="J26" i="17"/>
  <c r="J29" i="17"/>
  <c r="J30" i="17" s="1"/>
  <c r="AH11" i="25"/>
  <c r="AH13" i="25"/>
  <c r="AI7" i="25"/>
  <c r="E27" i="10"/>
  <c r="E47" i="10"/>
  <c r="E6" i="10"/>
  <c r="Q16" i="17"/>
  <c r="Q23" i="17" s="1"/>
  <c r="S16" i="17"/>
  <c r="S23" i="17" s="1"/>
  <c r="AG29" i="17" l="1"/>
  <c r="AJ7" i="25"/>
  <c r="AI11" i="25"/>
  <c r="AI13" i="25"/>
  <c r="K5" i="10"/>
  <c r="L5" i="25"/>
  <c r="X7" i="25"/>
  <c r="W13" i="25"/>
  <c r="W11" i="25"/>
  <c r="L6" i="25"/>
  <c r="K6" i="10"/>
  <c r="K13" i="25"/>
  <c r="K15" i="25" s="1"/>
  <c r="K11" i="25"/>
  <c r="K10" i="25" s="1"/>
  <c r="L7" i="25"/>
  <c r="AH24" i="17"/>
  <c r="AH25" i="17" s="1"/>
  <c r="AI20" i="17"/>
  <c r="W7" i="17"/>
  <c r="V12" i="17"/>
  <c r="V16" i="17" s="1"/>
  <c r="V23" i="17" s="1"/>
  <c r="K29" i="17"/>
  <c r="K30" i="17" s="1"/>
  <c r="K26" i="17"/>
  <c r="T14" i="25"/>
  <c r="T15" i="25" s="1"/>
  <c r="T10" i="25" s="1"/>
  <c r="U15" i="17"/>
  <c r="L24" i="17"/>
  <c r="L25" i="17" s="1"/>
  <c r="M20" i="17"/>
  <c r="U16" i="17"/>
  <c r="U23" i="17" s="1"/>
  <c r="U25" i="17" s="1"/>
  <c r="V24" i="17"/>
  <c r="W20" i="17"/>
  <c r="J10" i="25"/>
  <c r="AH12" i="17"/>
  <c r="AG14" i="25" s="1"/>
  <c r="AG15" i="25" s="1"/>
  <c r="AG10" i="25" s="1"/>
  <c r="AI7" i="17"/>
  <c r="AH16" i="17"/>
  <c r="AH23" i="17" s="1"/>
  <c r="U29" i="17" l="1"/>
  <c r="W24" i="17"/>
  <c r="X20" i="17"/>
  <c r="AH26" i="17"/>
  <c r="AH29" i="17"/>
  <c r="AH30" i="17" s="1"/>
  <c r="X13" i="25"/>
  <c r="Y7" i="25"/>
  <c r="X11" i="25"/>
  <c r="V25" i="17"/>
  <c r="L11" i="25"/>
  <c r="M7" i="25"/>
  <c r="L13" i="25"/>
  <c r="L15" i="25" s="1"/>
  <c r="M5" i="25"/>
  <c r="L5" i="10"/>
  <c r="X7" i="17"/>
  <c r="W12" i="17"/>
  <c r="W16" i="17" s="1"/>
  <c r="W23" i="17" s="1"/>
  <c r="AI12" i="17"/>
  <c r="AH14" i="25" s="1"/>
  <c r="AH15" i="25" s="1"/>
  <c r="AH10" i="25" s="1"/>
  <c r="AJ7" i="17"/>
  <c r="M24" i="17"/>
  <c r="M25" i="17" s="1"/>
  <c r="N20" i="17"/>
  <c r="L6" i="10"/>
  <c r="M6" i="25"/>
  <c r="AJ11" i="25"/>
  <c r="AK7" i="25"/>
  <c r="AJ13" i="25"/>
  <c r="L29" i="17"/>
  <c r="L30" i="17" s="1"/>
  <c r="L26" i="17"/>
  <c r="V15" i="17"/>
  <c r="U14" i="25"/>
  <c r="U15" i="25" s="1"/>
  <c r="U10" i="25" s="1"/>
  <c r="AI24" i="17"/>
  <c r="AJ20" i="17"/>
  <c r="M29" i="17" l="1"/>
  <c r="M30" i="17" s="1"/>
  <c r="M26" i="17"/>
  <c r="Y11" i="25"/>
  <c r="Y13" i="25"/>
  <c r="Z7" i="25"/>
  <c r="N7" i="25"/>
  <c r="M11" i="25"/>
  <c r="M13" i="25"/>
  <c r="M15" i="25" s="1"/>
  <c r="X24" i="17"/>
  <c r="Y20" i="17"/>
  <c r="AK11" i="25"/>
  <c r="AL7" i="25"/>
  <c r="AK13" i="25"/>
  <c r="AI16" i="17"/>
  <c r="AI23" i="17" s="1"/>
  <c r="AI25" i="17" s="1"/>
  <c r="W25" i="17"/>
  <c r="AJ12" i="17"/>
  <c r="AI14" i="25" s="1"/>
  <c r="AI15" i="25" s="1"/>
  <c r="AI10" i="25" s="1"/>
  <c r="AJ16" i="17"/>
  <c r="AJ23" i="17" s="1"/>
  <c r="AK7" i="17"/>
  <c r="M5" i="10"/>
  <c r="N5" i="25"/>
  <c r="AJ24" i="17"/>
  <c r="AJ25" i="17" s="1"/>
  <c r="AK20" i="17"/>
  <c r="L10" i="25"/>
  <c r="V29" i="17"/>
  <c r="V30" i="17" s="1"/>
  <c r="V26" i="17"/>
  <c r="N6" i="25"/>
  <c r="M6" i="10"/>
  <c r="V14" i="25"/>
  <c r="V15" i="25" s="1"/>
  <c r="V10" i="25" s="1"/>
  <c r="W15" i="17"/>
  <c r="N24" i="17"/>
  <c r="N25" i="17" s="1"/>
  <c r="O20" i="17"/>
  <c r="Y7" i="17"/>
  <c r="X12" i="17"/>
  <c r="AI29" i="17" l="1"/>
  <c r="AI26" i="17"/>
  <c r="O7" i="25"/>
  <c r="N13" i="25"/>
  <c r="N15" i="25" s="1"/>
  <c r="N11" i="25"/>
  <c r="N10" i="25" s="1"/>
  <c r="O5" i="25"/>
  <c r="N5" i="10"/>
  <c r="AM7" i="25"/>
  <c r="AL13" i="25"/>
  <c r="AL11" i="25"/>
  <c r="Z11" i="25"/>
  <c r="Z13" i="25"/>
  <c r="AA7" i="25"/>
  <c r="W14" i="25"/>
  <c r="W15" i="25" s="1"/>
  <c r="W10" i="25" s="1"/>
  <c r="X15" i="17"/>
  <c r="N6" i="10"/>
  <c r="O6" i="25"/>
  <c r="X16" i="17"/>
  <c r="X23" i="17" s="1"/>
  <c r="AL7" i="17"/>
  <c r="AK12" i="17"/>
  <c r="AJ14" i="25" s="1"/>
  <c r="AJ15" i="25" s="1"/>
  <c r="AJ10" i="25" s="1"/>
  <c r="Y24" i="17"/>
  <c r="Z20" i="17"/>
  <c r="AK24" i="17"/>
  <c r="AL20" i="17"/>
  <c r="X25" i="17"/>
  <c r="AJ29" i="17"/>
  <c r="AJ30" i="17" s="1"/>
  <c r="AJ26" i="17"/>
  <c r="Y12" i="17"/>
  <c r="Z7" i="17"/>
  <c r="O24" i="17"/>
  <c r="O25" i="17" s="1"/>
  <c r="P20" i="17"/>
  <c r="N29" i="17"/>
  <c r="N30" i="17" s="1"/>
  <c r="N26" i="17"/>
  <c r="W29" i="17"/>
  <c r="W26" i="17"/>
  <c r="M10" i="25"/>
  <c r="AN7" i="25" l="1"/>
  <c r="AM11" i="25"/>
  <c r="AM13" i="25"/>
  <c r="X14" i="25"/>
  <c r="X15" i="25" s="1"/>
  <c r="X10" i="25" s="1"/>
  <c r="Y15" i="17"/>
  <c r="O5" i="10"/>
  <c r="P5" i="25"/>
  <c r="Y25" i="17"/>
  <c r="AB7" i="25"/>
  <c r="AA13" i="25"/>
  <c r="AA11" i="25"/>
  <c r="W30" i="17"/>
  <c r="AK16" i="17"/>
  <c r="AK23" i="17" s="1"/>
  <c r="AK25" i="17" s="1"/>
  <c r="P7" i="25"/>
  <c r="O13" i="25"/>
  <c r="O15" i="25" s="1"/>
  <c r="O11" i="25"/>
  <c r="O10" i="25" s="1"/>
  <c r="Y16" i="17"/>
  <c r="Y23" i="17" s="1"/>
  <c r="Q20" i="17"/>
  <c r="P24" i="17"/>
  <c r="P25" i="17" s="1"/>
  <c r="X29" i="17"/>
  <c r="X30" i="17" s="1"/>
  <c r="X26" i="17"/>
  <c r="Z24" i="17"/>
  <c r="AA20" i="17"/>
  <c r="AM7" i="17"/>
  <c r="AL12" i="17"/>
  <c r="AK14" i="25" s="1"/>
  <c r="AK15" i="25" s="1"/>
  <c r="AK10" i="25" s="1"/>
  <c r="O29" i="17"/>
  <c r="O30" i="17" s="1"/>
  <c r="O26" i="17"/>
  <c r="AL24" i="17"/>
  <c r="AM20" i="17"/>
  <c r="Z12" i="17"/>
  <c r="Z16" i="17" s="1"/>
  <c r="Z23" i="17" s="1"/>
  <c r="AA7" i="17"/>
  <c r="O6" i="10"/>
  <c r="P6" i="25"/>
  <c r="AI30" i="17"/>
  <c r="AK26" i="17" l="1"/>
  <c r="AK29" i="17"/>
  <c r="P13" i="25"/>
  <c r="P15" i="25" s="1"/>
  <c r="Q7" i="25"/>
  <c r="P11" i="25"/>
  <c r="P10" i="25" s="1"/>
  <c r="Y29" i="17"/>
  <c r="Y30" i="17" s="1"/>
  <c r="Y26" i="17"/>
  <c r="Q5" i="25"/>
  <c r="P5" i="10"/>
  <c r="P26" i="17"/>
  <c r="P29" i="17"/>
  <c r="P30" i="17" s="1"/>
  <c r="AN7" i="17"/>
  <c r="AM12" i="17"/>
  <c r="AL14" i="25" s="1"/>
  <c r="AL15" i="25" s="1"/>
  <c r="AL10" i="25" s="1"/>
  <c r="Q24" i="17"/>
  <c r="Q25" i="17" s="1"/>
  <c r="R20" i="17"/>
  <c r="AA12" i="17"/>
  <c r="AB7" i="17"/>
  <c r="AL16" i="17"/>
  <c r="AL23" i="17" s="1"/>
  <c r="AL25" i="17" s="1"/>
  <c r="AA24" i="17"/>
  <c r="AB20" i="17"/>
  <c r="Q6" i="25"/>
  <c r="P6" i="10"/>
  <c r="Y14" i="25"/>
  <c r="Y15" i="25" s="1"/>
  <c r="Y10" i="25" s="1"/>
  <c r="Z15" i="17"/>
  <c r="AN20" i="17"/>
  <c r="AM24" i="17"/>
  <c r="Z25" i="17"/>
  <c r="AB11" i="25"/>
  <c r="AC7" i="25"/>
  <c r="AB13" i="25"/>
  <c r="AN13" i="25"/>
  <c r="AO7" i="25"/>
  <c r="AN11" i="25"/>
  <c r="AL29" i="17" l="1"/>
  <c r="AL30" i="17" s="1"/>
  <c r="AL26" i="17"/>
  <c r="R5" i="25"/>
  <c r="Q5" i="10"/>
  <c r="AM16" i="17"/>
  <c r="AM23" i="17" s="1"/>
  <c r="AM25" i="17" s="1"/>
  <c r="AO7" i="17"/>
  <c r="AN16" i="17"/>
  <c r="AN23" i="17" s="1"/>
  <c r="AN12" i="17"/>
  <c r="AM14" i="25" s="1"/>
  <c r="AM15" i="25" s="1"/>
  <c r="AM10" i="25" s="1"/>
  <c r="AP7" i="25"/>
  <c r="AO11" i="25"/>
  <c r="AO13" i="25"/>
  <c r="AB12" i="17"/>
  <c r="AB16" i="17" s="1"/>
  <c r="AB23" i="17" s="1"/>
  <c r="AC7" i="17"/>
  <c r="AA15" i="17"/>
  <c r="Z14" i="25"/>
  <c r="Z15" i="25" s="1"/>
  <c r="Z10" i="25" s="1"/>
  <c r="Q11" i="25"/>
  <c r="Q13" i="25"/>
  <c r="Q15" i="25" s="1"/>
  <c r="R7" i="25"/>
  <c r="AC11" i="25"/>
  <c r="AD7" i="25"/>
  <c r="AC13" i="25"/>
  <c r="R6" i="25"/>
  <c r="Q6" i="10"/>
  <c r="AA16" i="17"/>
  <c r="AA23" i="17" s="1"/>
  <c r="AA25" i="17" s="1"/>
  <c r="S20" i="17"/>
  <c r="R24" i="17"/>
  <c r="R25" i="17" s="1"/>
  <c r="AK30" i="17"/>
  <c r="AO20" i="17"/>
  <c r="AN24" i="17"/>
  <c r="Z26" i="17"/>
  <c r="Z29" i="17"/>
  <c r="Z30" i="17" s="1"/>
  <c r="AB24" i="17"/>
  <c r="AC20" i="17"/>
  <c r="Q26" i="17"/>
  <c r="Q29" i="17"/>
  <c r="Q30" i="17" s="1"/>
  <c r="AM26" i="17" l="1"/>
  <c r="AM29" i="17"/>
  <c r="AA26" i="17"/>
  <c r="AA29" i="17"/>
  <c r="AE7" i="25"/>
  <c r="AD13" i="25"/>
  <c r="AD11" i="25"/>
  <c r="AO12" i="17"/>
  <c r="AN14" i="25" s="1"/>
  <c r="AN15" i="25" s="1"/>
  <c r="AN10" i="25" s="1"/>
  <c r="AP7" i="17"/>
  <c r="AA14" i="25"/>
  <c r="AA15" i="25" s="1"/>
  <c r="AA10" i="25" s="1"/>
  <c r="AB15" i="17"/>
  <c r="T20" i="17"/>
  <c r="T24" i="17" s="1"/>
  <c r="T25" i="17" s="1"/>
  <c r="S24" i="17"/>
  <c r="S25" i="17" s="1"/>
  <c r="AC12" i="17"/>
  <c r="AD7" i="17"/>
  <c r="Q10" i="25"/>
  <c r="AP11" i="25"/>
  <c r="AP13" i="25"/>
  <c r="AQ7" i="25"/>
  <c r="R5" i="10"/>
  <c r="S5" i="25"/>
  <c r="AC24" i="17"/>
  <c r="AD20" i="17"/>
  <c r="R11" i="25"/>
  <c r="R13" i="25"/>
  <c r="R15" i="25" s="1"/>
  <c r="S7" i="25"/>
  <c r="AN25" i="17"/>
  <c r="AO24" i="17"/>
  <c r="AP20" i="17"/>
  <c r="S6" i="25"/>
  <c r="R6" i="10"/>
  <c r="AB25" i="17"/>
  <c r="R26" i="17"/>
  <c r="R29" i="17"/>
  <c r="R30" i="17" s="1"/>
  <c r="T26" i="17" l="1"/>
  <c r="T29" i="17"/>
  <c r="U26" i="17"/>
  <c r="S13" i="25"/>
  <c r="S15" i="25" s="1"/>
  <c r="S11" i="25"/>
  <c r="S10" i="25" s="1"/>
  <c r="AE11" i="25"/>
  <c r="AE13" i="25"/>
  <c r="AN29" i="17"/>
  <c r="AN30" i="17" s="1"/>
  <c r="AN26" i="17"/>
  <c r="AQ11" i="25"/>
  <c r="AQ13" i="25"/>
  <c r="R10" i="25"/>
  <c r="AA30" i="17"/>
  <c r="S29" i="17"/>
  <c r="S30" i="17" s="1"/>
  <c r="S26" i="17"/>
  <c r="AD12" i="17"/>
  <c r="AD16" i="17" s="1"/>
  <c r="AD23" i="17" s="1"/>
  <c r="AE7" i="17"/>
  <c r="AB26" i="17"/>
  <c r="AB29" i="17"/>
  <c r="AB30" i="17" s="1"/>
  <c r="AE20" i="17"/>
  <c r="AD24" i="17"/>
  <c r="S6" i="10"/>
  <c r="T6" i="25"/>
  <c r="AC25" i="17"/>
  <c r="AC15" i="17"/>
  <c r="AB14" i="25"/>
  <c r="AB15" i="25" s="1"/>
  <c r="AB10" i="25" s="1"/>
  <c r="AP12" i="17"/>
  <c r="AO14" i="25" s="1"/>
  <c r="AO15" i="25" s="1"/>
  <c r="AO10" i="25" s="1"/>
  <c r="AQ7" i="17"/>
  <c r="AM30" i="17"/>
  <c r="AQ20" i="17"/>
  <c r="AP24" i="17"/>
  <c r="S5" i="10"/>
  <c r="T5" i="25"/>
  <c r="AC16" i="17"/>
  <c r="AC23" i="17" s="1"/>
  <c r="AO16" i="17"/>
  <c r="AO23" i="17" s="1"/>
  <c r="AO25" i="17" s="1"/>
  <c r="AO26" i="17" l="1"/>
  <c r="AO29" i="17"/>
  <c r="AR20" i="17"/>
  <c r="AR24" i="17" s="1"/>
  <c r="AQ24" i="17"/>
  <c r="T6" i="10"/>
  <c r="U6" i="25"/>
  <c r="T30" i="17"/>
  <c r="C9" i="1"/>
  <c r="U30" i="17"/>
  <c r="AC26" i="17"/>
  <c r="AC29" i="17"/>
  <c r="AC30" i="17" s="1"/>
  <c r="AD25" i="17"/>
  <c r="U5" i="25"/>
  <c r="T5" i="10"/>
  <c r="AF7" i="17"/>
  <c r="AE12" i="17"/>
  <c r="AD15" i="17"/>
  <c r="AC14" i="25"/>
  <c r="AC15" i="25" s="1"/>
  <c r="AC10" i="25" s="1"/>
  <c r="AP16" i="17"/>
  <c r="AP23" i="17" s="1"/>
  <c r="AP25" i="17" s="1"/>
  <c r="AQ12" i="17"/>
  <c r="AP14" i="25" s="1"/>
  <c r="AP15" i="25" s="1"/>
  <c r="AP10" i="25" s="1"/>
  <c r="AR7" i="17"/>
  <c r="AE24" i="17"/>
  <c r="AF20" i="17"/>
  <c r="AF24" i="17" s="1"/>
  <c r="AP26" i="17" l="1"/>
  <c r="AP29" i="17"/>
  <c r="AP30" i="17" s="1"/>
  <c r="V6" i="25"/>
  <c r="U6" i="10"/>
  <c r="AD14" i="25"/>
  <c r="AD15" i="25" s="1"/>
  <c r="AD10" i="25" s="1"/>
  <c r="AE15" i="17"/>
  <c r="AD29" i="17"/>
  <c r="AD30" i="17" s="1"/>
  <c r="AD26" i="17"/>
  <c r="U5" i="10"/>
  <c r="V5" i="25"/>
  <c r="C15" i="1"/>
  <c r="C17" i="1" s="1"/>
  <c r="C18" i="1" s="1"/>
  <c r="C11" i="1"/>
  <c r="AO30" i="17"/>
  <c r="AE16" i="17"/>
  <c r="AE23" i="17" s="1"/>
  <c r="AE25" i="17" s="1"/>
  <c r="AQ16" i="17"/>
  <c r="AQ23" i="17" s="1"/>
  <c r="AQ25" i="17" s="1"/>
  <c r="AF12" i="17"/>
  <c r="AR12" i="17"/>
  <c r="AQ14" i="25" s="1"/>
  <c r="AQ15" i="25" s="1"/>
  <c r="AQ10" i="25" s="1"/>
  <c r="AQ29" i="17" l="1"/>
  <c r="AQ30" i="17" s="1"/>
  <c r="AQ26" i="17"/>
  <c r="AE26" i="17"/>
  <c r="AE29" i="17"/>
  <c r="AE30" i="17" s="1"/>
  <c r="AE14" i="25"/>
  <c r="AE15" i="25" s="1"/>
  <c r="AE10" i="25" s="1"/>
  <c r="AF15" i="17"/>
  <c r="AF16" i="17"/>
  <c r="AF23" i="17" s="1"/>
  <c r="AF25" i="17" s="1"/>
  <c r="V6" i="10"/>
  <c r="W6" i="25"/>
  <c r="AR16" i="17"/>
  <c r="AR23" i="17" s="1"/>
  <c r="AR25" i="17" s="1"/>
  <c r="C20" i="1"/>
  <c r="V5" i="10"/>
  <c r="W5" i="25"/>
  <c r="W5" i="10" l="1"/>
  <c r="X5" i="25"/>
  <c r="AF26" i="17"/>
  <c r="AF29" i="17"/>
  <c r="AG26" i="17"/>
  <c r="C34" i="1"/>
  <c r="C21" i="1"/>
  <c r="AR29" i="17"/>
  <c r="AR26" i="17"/>
  <c r="X6" i="25"/>
  <c r="W6" i="10"/>
  <c r="AR30" i="17" l="1"/>
  <c r="E9" i="1"/>
  <c r="Y5" i="25"/>
  <c r="X5" i="10"/>
  <c r="C35" i="1"/>
  <c r="C39" i="1"/>
  <c r="AF30" i="17"/>
  <c r="AG30" i="17"/>
  <c r="D9" i="1"/>
  <c r="Y6" i="25"/>
  <c r="X6" i="10"/>
  <c r="C41" i="1" l="1"/>
  <c r="C43" i="1"/>
  <c r="C44" i="1" s="1"/>
  <c r="Z5" i="25"/>
  <c r="Y5" i="10"/>
  <c r="E15" i="1"/>
  <c r="E17" i="1" s="1"/>
  <c r="E11" i="1"/>
  <c r="Z6" i="25"/>
  <c r="Y6" i="10"/>
  <c r="D15" i="1"/>
  <c r="D17" i="1" s="1"/>
  <c r="D11" i="1"/>
  <c r="AA6" i="25" l="1"/>
  <c r="Z6" i="10"/>
  <c r="E12" i="1"/>
  <c r="E20" i="1"/>
  <c r="Z5" i="10"/>
  <c r="AA5" i="25"/>
  <c r="E18" i="1"/>
  <c r="D20" i="1"/>
  <c r="D12" i="1"/>
  <c r="D18" i="1"/>
  <c r="AA5" i="10" l="1"/>
  <c r="AB5" i="25"/>
  <c r="D34" i="1"/>
  <c r="D21" i="1"/>
  <c r="E34" i="1"/>
  <c r="E21" i="1"/>
  <c r="AA6" i="10"/>
  <c r="AB6" i="25"/>
  <c r="AB6" i="10" l="1"/>
  <c r="AC6" i="25"/>
  <c r="D39" i="1"/>
  <c r="D35" i="1"/>
  <c r="AC5" i="25"/>
  <c r="AB5" i="10"/>
  <c r="E39" i="1"/>
  <c r="E35" i="1"/>
  <c r="E41" i="1" l="1"/>
  <c r="E43" i="1" s="1"/>
  <c r="D41" i="1"/>
  <c r="D43" i="1" s="1"/>
  <c r="AC5" i="10"/>
  <c r="AD5" i="25"/>
  <c r="AD6" i="25"/>
  <c r="AC6" i="10"/>
  <c r="D45" i="1" l="1"/>
  <c r="D44" i="1"/>
  <c r="E45" i="1"/>
  <c r="E44" i="1"/>
  <c r="AD6" i="10"/>
  <c r="AE6" i="25"/>
  <c r="AD5" i="10"/>
  <c r="AE5" i="25"/>
  <c r="AE6" i="10" l="1"/>
  <c r="AF6" i="25"/>
  <c r="AE5" i="10"/>
  <c r="AF5" i="25"/>
  <c r="AG6" i="25" l="1"/>
  <c r="AF6" i="10"/>
  <c r="AG5" i="25"/>
  <c r="AF5" i="10"/>
  <c r="AG5" i="10" l="1"/>
  <c r="AH5" i="25"/>
  <c r="AG6" i="10"/>
  <c r="AH6" i="25"/>
  <c r="AI6" i="25" l="1"/>
  <c r="AH6" i="10"/>
  <c r="AI5" i="25"/>
  <c r="AH5" i="10"/>
  <c r="AI5" i="10" l="1"/>
  <c r="AJ5" i="25"/>
  <c r="AI6" i="10"/>
  <c r="AJ6" i="25"/>
  <c r="AJ6" i="10" l="1"/>
  <c r="AK6" i="25"/>
  <c r="AK5" i="25"/>
  <c r="AJ5" i="10"/>
  <c r="AK5" i="10" l="1"/>
  <c r="AL5" i="25"/>
  <c r="AL6" i="25"/>
  <c r="AK6" i="10"/>
  <c r="AL6" i="10" l="1"/>
  <c r="AM6" i="25"/>
  <c r="AM5" i="25"/>
  <c r="AL5" i="10"/>
  <c r="AM5" i="10" l="1"/>
  <c r="AN5" i="25"/>
  <c r="AM6" i="10"/>
  <c r="AN6" i="25"/>
  <c r="AO6" i="25" l="1"/>
  <c r="AN6" i="10"/>
  <c r="AO5" i="25"/>
  <c r="AN5" i="10"/>
  <c r="AO5" i="10" l="1"/>
  <c r="AP5" i="25"/>
  <c r="AO6" i="10"/>
  <c r="AP6" i="25"/>
  <c r="AQ6" i="25" l="1"/>
  <c r="AQ6" i="10" s="1"/>
  <c r="AP6" i="10"/>
  <c r="AP5" i="10"/>
  <c r="AQ5" i="25"/>
  <c r="AQ5" i="10" s="1"/>
</calcChain>
</file>

<file path=xl/sharedStrings.xml><?xml version="1.0" encoding="utf-8"?>
<sst xmlns="http://schemas.openxmlformats.org/spreadsheetml/2006/main" count="110" uniqueCount="84">
  <si>
    <t>ASSUMPTIONS</t>
  </si>
  <si>
    <t>Company Name</t>
  </si>
  <si>
    <t xml:space="preserve"> </t>
  </si>
  <si>
    <t>Revenue</t>
  </si>
  <si>
    <t>Months</t>
  </si>
  <si>
    <t>MoM</t>
  </si>
  <si>
    <t>Starting Month</t>
  </si>
  <si>
    <t>Blue Color</t>
  </si>
  <si>
    <t>Formulas/Results</t>
  </si>
  <si>
    <t>Black Color</t>
  </si>
  <si>
    <t>Input/Hard Coded Values</t>
  </si>
  <si>
    <t>Total</t>
  </si>
  <si>
    <t>Currency</t>
  </si>
  <si>
    <t>Years</t>
  </si>
  <si>
    <t>Total Revenue</t>
  </si>
  <si>
    <t>"E"</t>
  </si>
  <si>
    <t>Estimated</t>
  </si>
  <si>
    <t>"A"</t>
  </si>
  <si>
    <t>Actuals</t>
  </si>
  <si>
    <t>COGS as % of Revenue</t>
  </si>
  <si>
    <t>Operating Expenses</t>
  </si>
  <si>
    <t>Salaries</t>
  </si>
  <si>
    <t>Headcount</t>
  </si>
  <si>
    <t>Gross Profit</t>
  </si>
  <si>
    <t>Gross Margin</t>
  </si>
  <si>
    <t>Operating Income</t>
  </si>
  <si>
    <t>Total Operating Expenses</t>
  </si>
  <si>
    <t>Operating Margin</t>
  </si>
  <si>
    <t>Interest</t>
  </si>
  <si>
    <t>Earnings Before Tax (EBT)</t>
  </si>
  <si>
    <t>Tax</t>
  </si>
  <si>
    <t>Net Income</t>
  </si>
  <si>
    <t>Net Margin</t>
  </si>
  <si>
    <t>Tax Rate</t>
  </si>
  <si>
    <t>YoY</t>
  </si>
  <si>
    <t>Employees</t>
  </si>
  <si>
    <t>Other Employee</t>
  </si>
  <si>
    <t>Annual Increment Percentage</t>
  </si>
  <si>
    <t>Annual Salaries</t>
  </si>
  <si>
    <t>Income Statement</t>
  </si>
  <si>
    <t>General Information</t>
  </si>
  <si>
    <t>Hiring Plan</t>
  </si>
  <si>
    <t>Sheet Names</t>
  </si>
  <si>
    <t>Expense Input Sheet</t>
  </si>
  <si>
    <t>Revenue Model</t>
  </si>
  <si>
    <t>Total COGS</t>
  </si>
  <si>
    <t>Employee Benefits</t>
  </si>
  <si>
    <t>USD</t>
  </si>
  <si>
    <t>Conversion Rate</t>
  </si>
  <si>
    <t>Marketing Budget</t>
  </si>
  <si>
    <t>Total Advertising &amp; Promotion</t>
  </si>
  <si>
    <t>Channel 3</t>
  </si>
  <si>
    <t>Channel 4</t>
  </si>
  <si>
    <t>Channel 5</t>
  </si>
  <si>
    <t>Channel 2</t>
  </si>
  <si>
    <t>Marketing &amp; Advertising</t>
  </si>
  <si>
    <t>COO</t>
  </si>
  <si>
    <t>Direct Cost</t>
  </si>
  <si>
    <t>Minimum Free Users</t>
  </si>
  <si>
    <t>Subscription Model</t>
  </si>
  <si>
    <t>Basic</t>
  </si>
  <si>
    <t>Platform Maintenance</t>
  </si>
  <si>
    <t>Direct Cost / Cost of Revenue</t>
  </si>
  <si>
    <t>Branding cost</t>
  </si>
  <si>
    <t>Rent</t>
  </si>
  <si>
    <t>Tech development</t>
  </si>
  <si>
    <t>AI/ML Engineer</t>
  </si>
  <si>
    <t>Front-End Developer</t>
  </si>
  <si>
    <t>Back-End Developer</t>
  </si>
  <si>
    <t>Data Scientist</t>
  </si>
  <si>
    <t>Digital Marketing Specialist</t>
  </si>
  <si>
    <t>Customer Support Lead</t>
  </si>
  <si>
    <t>CEO</t>
  </si>
  <si>
    <t>Director Of Digital Marketing &amp; Sales</t>
  </si>
  <si>
    <t>General expenses</t>
  </si>
  <si>
    <t>CPC</t>
  </si>
  <si>
    <t>Cost-Per-Click</t>
  </si>
  <si>
    <t>No. Of Site Visitors</t>
  </si>
  <si>
    <t>Website Visitors</t>
  </si>
  <si>
    <t>Monthly Website Visitor</t>
  </si>
  <si>
    <t>Paid Users</t>
  </si>
  <si>
    <t>Gen-X</t>
  </si>
  <si>
    <t>Avg. Order Side</t>
  </si>
  <si>
    <t>Avg Order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</si>
</sst>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&quot;E&quot;"/>
    <numFmt numFmtId="167" formatCode="&quot;Month&quot;\ General"/>
    <numFmt numFmtId="168" formatCode="0.00%;\(0.00%\);\-"/>
    <numFmt numFmtId="169" formatCode="_(&quot;$&quot;* #,##0.0_);_(&quot;$&quot;* \(#,##0.0\);_(&quot;$&quot;* &quot;-&quot;?_);_(@_)"/>
    <numFmt numFmtId="170" formatCode="0.0"/>
    <numFmt numFmtId="171" formatCode="&quot;Month&quot;\ 0"/>
    <numFmt numFmtId="172" formatCode="#,##0.0"/>
    <numFmt numFmtId="173" formatCode="0&quot;days&quot;"/>
    <numFmt numFmtId="174" formatCode="_(&quot;$&quot;* #,##0.0_);_(&quot;$&quot;* \(#,##0.0\);_(&quot;$&quot;* &quot;-&quot;??_);_(@_)"/>
    <numFmt numFmtId="175" formatCode="_(* #,##0.0_);_(* \(#,##0.0\);_(* &quot;-&quot;??_);_(@_)"/>
    <numFmt numFmtId="176" formatCode="_(* #,##0_);_(* \(#,##0\);_(* &quot;-&quot;??_);_(@_)"/>
    <numFmt numFmtId="177" formatCode="0.0%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Poppins Regula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2D6"/>
        <bgColor indexed="64"/>
      </patternFill>
    </fill>
    <fill>
      <patternFill patternType="solid">
        <fgColor rgb="FFA20E0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168" fontId="6" fillId="0" borderId="0" xfId="1" applyNumberFormat="1" applyFont="1"/>
    <xf numFmtId="0" fontId="7" fillId="0" borderId="0" xfId="0" applyFont="1" applyAlignment="1">
      <alignment horizontal="right"/>
    </xf>
    <xf numFmtId="17" fontId="7" fillId="0" borderId="0" xfId="0" applyNumberFormat="1" applyFont="1" applyAlignment="1">
      <alignment horizontal="right"/>
    </xf>
    <xf numFmtId="169" fontId="8" fillId="0" borderId="0" xfId="0" applyNumberFormat="1" applyFont="1"/>
    <xf numFmtId="10" fontId="7" fillId="0" borderId="0" xfId="0" applyNumberFormat="1" applyFont="1" applyAlignment="1">
      <alignment horizontal="right"/>
    </xf>
    <xf numFmtId="169" fontId="7" fillId="0" borderId="0" xfId="0" applyNumberFormat="1" applyFont="1"/>
    <xf numFmtId="169" fontId="0" fillId="0" borderId="0" xfId="0" applyNumberFormat="1"/>
    <xf numFmtId="0" fontId="8" fillId="0" borderId="0" xfId="0" applyFont="1"/>
    <xf numFmtId="167" fontId="2" fillId="0" borderId="0" xfId="0" applyNumberFormat="1" applyFont="1"/>
    <xf numFmtId="169" fontId="7" fillId="2" borderId="0" xfId="0" applyNumberFormat="1" applyFont="1" applyFill="1"/>
    <xf numFmtId="0" fontId="0" fillId="2" borderId="0" xfId="0" applyFill="1"/>
    <xf numFmtId="10" fontId="7" fillId="2" borderId="0" xfId="0" applyNumberFormat="1" applyFont="1" applyFill="1"/>
    <xf numFmtId="170" fontId="7" fillId="2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166" fontId="4" fillId="3" borderId="0" xfId="0" applyNumberFormat="1" applyFont="1" applyFill="1"/>
    <xf numFmtId="171" fontId="7" fillId="2" borderId="0" xfId="0" applyNumberFormat="1" applyFont="1" applyFill="1"/>
    <xf numFmtId="167" fontId="2" fillId="3" borderId="0" xfId="0" applyNumberFormat="1" applyFont="1" applyFill="1"/>
    <xf numFmtId="17" fontId="2" fillId="3" borderId="0" xfId="0" applyNumberFormat="1" applyFont="1" applyFill="1"/>
    <xf numFmtId="166" fontId="4" fillId="0" borderId="0" xfId="0" applyNumberFormat="1" applyFont="1"/>
    <xf numFmtId="10" fontId="7" fillId="0" borderId="0" xfId="0" applyNumberFormat="1" applyFont="1"/>
    <xf numFmtId="0" fontId="2" fillId="0" borderId="0" xfId="0" applyFont="1" applyAlignment="1">
      <alignment horizontal="center"/>
    </xf>
    <xf numFmtId="170" fontId="7" fillId="0" borderId="0" xfId="0" applyNumberFormat="1" applyFont="1"/>
    <xf numFmtId="0" fontId="2" fillId="3" borderId="2" xfId="0" applyFont="1" applyFill="1" applyBorder="1"/>
    <xf numFmtId="169" fontId="4" fillId="3" borderId="2" xfId="0" applyNumberFormat="1" applyFont="1" applyFill="1" applyBorder="1"/>
    <xf numFmtId="169" fontId="4" fillId="0" borderId="0" xfId="0" applyNumberFormat="1" applyFont="1"/>
    <xf numFmtId="0" fontId="0" fillId="3" borderId="0" xfId="0" applyFill="1"/>
    <xf numFmtId="0" fontId="4" fillId="3" borderId="0" xfId="0" applyFont="1" applyFill="1"/>
    <xf numFmtId="0" fontId="9" fillId="0" borderId="0" xfId="2"/>
    <xf numFmtId="0" fontId="7" fillId="2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/>
    <xf numFmtId="169" fontId="7" fillId="4" borderId="0" xfId="0" applyNumberFormat="1" applyFont="1" applyFill="1"/>
    <xf numFmtId="172" fontId="0" fillId="0" borderId="0" xfId="0" applyNumberFormat="1"/>
    <xf numFmtId="169" fontId="2" fillId="0" borderId="1" xfId="0" applyNumberFormat="1" applyFont="1" applyBorder="1"/>
    <xf numFmtId="169" fontId="7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3" fontId="7" fillId="0" borderId="0" xfId="0" applyNumberFormat="1" applyFont="1" applyAlignment="1">
      <alignment horizontal="right"/>
    </xf>
    <xf numFmtId="167" fontId="2" fillId="4" borderId="0" xfId="0" applyNumberFormat="1" applyFont="1" applyFill="1"/>
    <xf numFmtId="10" fontId="0" fillId="0" borderId="0" xfId="0" applyNumberFormat="1"/>
    <xf numFmtId="166" fontId="2" fillId="3" borderId="0" xfId="0" applyNumberFormat="1" applyFont="1" applyFill="1" applyAlignment="1">
      <alignment horizontal="center"/>
    </xf>
    <xf numFmtId="10" fontId="0" fillId="0" borderId="0" xfId="1" applyNumberFormat="1" applyFont="1"/>
    <xf numFmtId="9" fontId="0" fillId="0" borderId="0" xfId="0" applyNumberFormat="1"/>
    <xf numFmtId="0" fontId="4" fillId="3" borderId="1" xfId="0" applyFont="1" applyFill="1" applyBorder="1"/>
    <xf numFmtId="169" fontId="4" fillId="3" borderId="1" xfId="0" applyNumberFormat="1" applyFont="1" applyFill="1" applyBorder="1"/>
    <xf numFmtId="9" fontId="0" fillId="0" borderId="0" xfId="1" applyFont="1"/>
    <xf numFmtId="176" fontId="7" fillId="4" borderId="0" xfId="9" applyNumberFormat="1" applyFont="1" applyFill="1"/>
    <xf numFmtId="9" fontId="7" fillId="4" borderId="0" xfId="1" applyFont="1" applyFill="1"/>
    <xf numFmtId="166" fontId="0" fillId="0" borderId="0" xfId="0" applyNumberFormat="1"/>
    <xf numFmtId="170" fontId="0" fillId="0" borderId="0" xfId="0" applyNumberFormat="1"/>
    <xf numFmtId="175" fontId="0" fillId="0" borderId="0" xfId="9" applyNumberFormat="1" applyFont="1"/>
    <xf numFmtId="174" fontId="7" fillId="4" borderId="0" xfId="3" applyNumberFormat="1" applyFont="1" applyFill="1"/>
    <xf numFmtId="164" fontId="0" fillId="0" borderId="0" xfId="3" applyFont="1"/>
    <xf numFmtId="177" fontId="0" fillId="0" borderId="0" xfId="1" applyNumberFormat="1" applyFont="1"/>
    <xf numFmtId="177" fontId="7" fillId="4" borderId="0" xfId="1" applyNumberFormat="1" applyFont="1" applyFill="1"/>
    <xf numFmtId="169" fontId="2" fillId="0" borderId="0" xfId="0" applyNumberFormat="1" applyFont="1"/>
    <xf numFmtId="175" fontId="5" fillId="0" borderId="0" xfId="9" applyNumberFormat="1" applyFont="1" applyBorder="1"/>
    <xf numFmtId="0" fontId="1" fillId="5" borderId="0" xfId="0" applyFont="1" applyFill="1" applyAlignment="1">
      <alignment horizontal="center"/>
    </xf>
    <xf numFmtId="0" fontId="3" fillId="5" borderId="0" xfId="0" applyFont="1" applyFill="1"/>
    <xf numFmtId="0" fontId="2" fillId="3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</cellXfs>
  <cellStyles count="10">
    <cellStyle name="Comma" xfId="9" builtinId="3"/>
    <cellStyle name="Comma 7 2 2 3" xfId="7" xr:uid="{00000000-0005-0000-0000-000001000000}"/>
    <cellStyle name="Currency" xfId="3" builtinId="4"/>
    <cellStyle name="Currency 3 3" xfId="6" xr:uid="{00000000-0005-0000-0000-000003000000}"/>
    <cellStyle name="Hyperlink" xfId="2" builtinId="8"/>
    <cellStyle name="Normal" xfId="0" builtinId="0"/>
    <cellStyle name="Normal 2 6 2" xfId="8" xr:uid="{00000000-0005-0000-0000-000006000000}"/>
    <cellStyle name="Normal 4 3" xfId="4" xr:uid="{00000000-0005-0000-0000-000007000000}"/>
    <cellStyle name="Percent" xfId="1" builtinId="5"/>
    <cellStyle name="Percent 3 3" xfId="5" xr:uid="{00000000-0005-0000-0000-000009000000}"/>
  </cellStyles>
  <dxfs count="0"/>
  <tableStyles count="0" defaultTableStyle="TableStyleMedium2" defaultPivotStyle="PivotStyleLight16"/>
  <colors>
    <mruColors>
      <color rgb="FFA20E0E"/>
      <color rgb="FF3EDEE6"/>
      <color rgb="FFFCE2D6"/>
      <color rgb="FFFBE2D5"/>
      <color rgb="FFCC0000"/>
      <color rgb="FF14A79F"/>
      <color rgb="FF0000FF"/>
      <color rgb="FF1CC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38100</xdr:rowOff>
    </xdr:from>
    <xdr:to>
      <xdr:col>8</xdr:col>
      <xdr:colOff>352425</xdr:colOff>
      <xdr:row>4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95725" y="419100"/>
          <a:ext cx="3028950" cy="23812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 Enter your Company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Name, all sheets will be update accordingly</a:t>
          </a:r>
          <a:endParaRPr lang="en-US" sz="400">
            <a:effectLst/>
          </a:endParaRPr>
        </a:p>
      </xdr:txBody>
    </xdr:sp>
    <xdr:clientData/>
  </xdr:twoCellAnchor>
  <xdr:twoCellAnchor>
    <xdr:from>
      <xdr:col>3</xdr:col>
      <xdr:colOff>85725</xdr:colOff>
      <xdr:row>3</xdr:row>
      <xdr:rowOff>109538</xdr:rowOff>
    </xdr:from>
    <xdr:to>
      <xdr:col>3</xdr:col>
      <xdr:colOff>371475</xdr:colOff>
      <xdr:row>3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>
          <a:off x="3609975" y="547688"/>
          <a:ext cx="285750" cy="4762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</xdr:row>
      <xdr:rowOff>123825</xdr:rowOff>
    </xdr:from>
    <xdr:to>
      <xdr:col>3</xdr:col>
      <xdr:colOff>371475</xdr:colOff>
      <xdr:row>4</xdr:row>
      <xdr:rowOff>176213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stCxn id="10" idx="1"/>
        </xdr:cNvCxnSpPr>
      </xdr:nvCxnSpPr>
      <xdr:spPr>
        <a:xfrm flipH="1" flipV="1">
          <a:off x="3543300" y="752475"/>
          <a:ext cx="352425" cy="52388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4</xdr:row>
      <xdr:rowOff>57150</xdr:rowOff>
    </xdr:from>
    <xdr:to>
      <xdr:col>8</xdr:col>
      <xdr:colOff>352425</xdr:colOff>
      <xdr:row>5</xdr:row>
      <xdr:rowOff>104775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895725" y="685800"/>
          <a:ext cx="3028950" cy="23812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starting t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 model will automatically adjust timelines</a:t>
          </a:r>
          <a:endParaRPr lang="en-US" sz="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130968</xdr:rowOff>
    </xdr:from>
    <xdr:to>
      <xdr:col>1</xdr:col>
      <xdr:colOff>595312</xdr:colOff>
      <xdr:row>11</xdr:row>
      <xdr:rowOff>95242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9051" y="702468"/>
          <a:ext cx="1647824" cy="1107274"/>
          <a:chOff x="-3408335" y="2907422"/>
          <a:chExt cx="7759261" cy="1069369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-3408335" y="2907422"/>
            <a:ext cx="7759261" cy="459948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8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Enter the</a:t>
            </a:r>
            <a:r>
              <a:rPr lang="en-US" sz="8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number of Maximum and Minimum Free Users of Each Year.</a:t>
            </a:r>
            <a:endParaRPr lang="en-US" sz="400">
              <a:effectLst/>
            </a:endParaRPr>
          </a:p>
        </xdr:txBody>
      </xdr: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CxnSpPr>
            <a:stCxn id="8" idx="2"/>
          </xdr:cNvCxnSpPr>
        </xdr:nvCxnSpPr>
        <xdr:spPr>
          <a:xfrm>
            <a:off x="471295" y="3367370"/>
            <a:ext cx="2029518" cy="609421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-1</xdr:colOff>
      <xdr:row>44</xdr:row>
      <xdr:rowOff>11906</xdr:rowOff>
    </xdr:from>
    <xdr:to>
      <xdr:col>4</xdr:col>
      <xdr:colOff>23812</xdr:colOff>
      <xdr:row>48</xdr:row>
      <xdr:rowOff>166689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1071562" y="7846219"/>
          <a:ext cx="2714625" cy="916783"/>
          <a:chOff x="4992553" y="3132995"/>
          <a:chExt cx="12924507" cy="455175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/>
        </xdr:nvSpPr>
        <xdr:spPr>
          <a:xfrm>
            <a:off x="4992553" y="3361096"/>
            <a:ext cx="12924507" cy="227074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8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Enter the</a:t>
            </a:r>
            <a:r>
              <a:rPr lang="en-US" sz="8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percentage of Premium Users for each years. The financial model will calculate the Basic User percentage automatically.</a:t>
            </a:r>
            <a:endParaRPr lang="en-US" sz="800">
              <a:effectLst/>
            </a:endParaRPr>
          </a:p>
        </xdr:txBody>
      </xdr: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CxnSpPr/>
        </xdr:nvCxnSpPr>
        <xdr:spPr>
          <a:xfrm flipV="1">
            <a:off x="8342577" y="3132995"/>
            <a:ext cx="6202" cy="223616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664758</xdr:colOff>
      <xdr:row>16</xdr:row>
      <xdr:rowOff>0</xdr:rowOff>
    </xdr:from>
    <xdr:to>
      <xdr:col>1</xdr:col>
      <xdr:colOff>666749</xdr:colOff>
      <xdr:row>17</xdr:row>
      <xdr:rowOff>83343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 flipH="1" flipV="1">
          <a:off x="1736321" y="3429011"/>
          <a:ext cx="1991" cy="297645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1047750</xdr:colOff>
      <xdr:row>16</xdr:row>
      <xdr:rowOff>95249</xdr:rowOff>
    </xdr:from>
    <xdr:to>
      <xdr:col>3</xdr:col>
      <xdr:colOff>702468</xdr:colOff>
      <xdr:row>20</xdr:row>
      <xdr:rowOff>119062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1047750" y="2786062"/>
          <a:ext cx="2631281" cy="59531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 of Maximum and Minimum  Conversion Rate . The model automatically calculate the Maximum and Minimum Paid Users.</a:t>
          </a:r>
          <a:endParaRPr lang="en-US" sz="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2</xdr:row>
      <xdr:rowOff>166687</xdr:rowOff>
    </xdr:from>
    <xdr:to>
      <xdr:col>4</xdr:col>
      <xdr:colOff>238124</xdr:colOff>
      <xdr:row>5</xdr:row>
      <xdr:rowOff>59530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18F916-95E1-4287-A5DA-A3ACE94F45E7}"/>
            </a:ext>
          </a:extLst>
        </xdr:cNvPr>
        <xdr:cNvSpPr txBox="1"/>
      </xdr:nvSpPr>
      <xdr:spPr>
        <a:xfrm>
          <a:off x="71438" y="547687"/>
          <a:ext cx="1666874" cy="46434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amount spend per click.</a:t>
          </a:r>
          <a:endParaRPr lang="en-US" sz="400">
            <a:effectLst/>
          </a:endParaRPr>
        </a:p>
      </xdr:txBody>
    </xdr:sp>
    <xdr:clientData/>
  </xdr:twoCellAnchor>
  <xdr:twoCellAnchor>
    <xdr:from>
      <xdr:col>2</xdr:col>
      <xdr:colOff>285750</xdr:colOff>
      <xdr:row>5</xdr:row>
      <xdr:rowOff>59530</xdr:rowOff>
    </xdr:from>
    <xdr:to>
      <xdr:col>2</xdr:col>
      <xdr:colOff>297656</xdr:colOff>
      <xdr:row>8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ACDDFA1-106A-4B73-B034-D73C96857DA6}"/>
            </a:ext>
          </a:extLst>
        </xdr:cNvPr>
        <xdr:cNvCxnSpPr>
          <a:stCxn id="2" idx="2"/>
        </xdr:cNvCxnSpPr>
      </xdr:nvCxnSpPr>
      <xdr:spPr>
        <a:xfrm>
          <a:off x="904875" y="1012030"/>
          <a:ext cx="11906" cy="321470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273843</xdr:colOff>
      <xdr:row>15</xdr:row>
      <xdr:rowOff>11907</xdr:rowOff>
    </xdr:from>
    <xdr:to>
      <xdr:col>2</xdr:col>
      <xdr:colOff>309562</xdr:colOff>
      <xdr:row>16</xdr:row>
      <xdr:rowOff>83344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3F30E62-B2A2-4C69-9D99-12285C6C6837}"/>
            </a:ext>
          </a:extLst>
        </xdr:cNvPr>
        <xdr:cNvCxnSpPr/>
      </xdr:nvCxnSpPr>
      <xdr:spPr>
        <a:xfrm flipH="1" flipV="1">
          <a:off x="892968" y="2678907"/>
          <a:ext cx="35719" cy="261937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83344</xdr:rowOff>
    </xdr:from>
    <xdr:to>
      <xdr:col>4</xdr:col>
      <xdr:colOff>345280</xdr:colOff>
      <xdr:row>19</xdr:row>
      <xdr:rowOff>35720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BA8BB74-077D-430E-9485-BA853495560C}"/>
            </a:ext>
          </a:extLst>
        </xdr:cNvPr>
        <xdr:cNvSpPr txBox="1"/>
      </xdr:nvSpPr>
      <xdr:spPr>
        <a:xfrm>
          <a:off x="178594" y="2940844"/>
          <a:ext cx="1666874" cy="523876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Conversion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Rate covert Site Visitors into Free users. Please enter the %.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428624</xdr:colOff>
      <xdr:row>6</xdr:row>
      <xdr:rowOff>47625</xdr:rowOff>
    </xdr:from>
    <xdr:to>
      <xdr:col>10</xdr:col>
      <xdr:colOff>457199</xdr:colOff>
      <xdr:row>9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515099" y="1190625"/>
          <a:ext cx="1857375" cy="69532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n-US" sz="800"/>
            <a:t>Enter and adjust your expenses here</a:t>
          </a:r>
          <a:r>
            <a:rPr lang="en-US" sz="800" baseline="0"/>
            <a:t>. </a:t>
          </a:r>
          <a:r>
            <a:rPr lang="en-US" sz="800"/>
            <a:t>The model will automatically incorporate them into the financial calculations.</a:t>
          </a:r>
          <a:endParaRPr lang="en-US" sz="400">
            <a:effectLst/>
          </a:endParaRPr>
        </a:p>
      </xdr:txBody>
    </xdr:sp>
    <xdr:clientData/>
  </xdr:twoCellAnchor>
  <xdr:twoCellAnchor>
    <xdr:from>
      <xdr:col>6</xdr:col>
      <xdr:colOff>190500</xdr:colOff>
      <xdr:row>7</xdr:row>
      <xdr:rowOff>175353</xdr:rowOff>
    </xdr:from>
    <xdr:to>
      <xdr:col>7</xdr:col>
      <xdr:colOff>419101</xdr:colOff>
      <xdr:row>7</xdr:row>
      <xdr:rowOff>179917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H="1">
          <a:off x="5259917" y="1508853"/>
          <a:ext cx="821267" cy="4564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11906</xdr:colOff>
      <xdr:row>27</xdr:row>
      <xdr:rowOff>84601</xdr:rowOff>
    </xdr:from>
    <xdr:to>
      <xdr:col>8</xdr:col>
      <xdr:colOff>321468</xdr:colOff>
      <xdr:row>29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flipH="1" flipV="1">
          <a:off x="5762625" y="8085601"/>
          <a:ext cx="1500187" cy="570243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345281</xdr:colOff>
      <xdr:row>26</xdr:row>
      <xdr:rowOff>178594</xdr:rowOff>
    </xdr:from>
    <xdr:to>
      <xdr:col>12</xdr:col>
      <xdr:colOff>267228</xdr:colOff>
      <xdr:row>31</xdr:row>
      <xdr:rowOff>38364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7774781" y="5322094"/>
          <a:ext cx="2303197" cy="81227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n-US" sz="800"/>
            <a:t>The</a:t>
          </a:r>
          <a:r>
            <a:rPr lang="en-US" sz="800" baseline="0"/>
            <a:t> Platform Maintenance Cost is charged as a percentage to calculate the Subscription Revenue </a:t>
          </a:r>
          <a:r>
            <a:rPr lang="en-US" sz="800"/>
            <a:t>Enter the </a:t>
          </a:r>
          <a:r>
            <a:rPr lang="en-US" sz="800" baseline="0"/>
            <a:t> Percentage. </a:t>
          </a:r>
          <a:r>
            <a:rPr lang="en-US" sz="800"/>
            <a:t>The model will automatically incorporate them into the financial calculations.</a:t>
          </a:r>
          <a:endParaRPr lang="en-US" sz="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40137</xdr:colOff>
      <xdr:row>5</xdr:row>
      <xdr:rowOff>153974</xdr:rowOff>
    </xdr:from>
    <xdr:to>
      <xdr:col>2</xdr:col>
      <xdr:colOff>63499</xdr:colOff>
      <xdr:row>8</xdr:row>
      <xdr:rowOff>127010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0137" y="985247"/>
          <a:ext cx="3308868" cy="507425"/>
          <a:chOff x="5366023" y="5005685"/>
          <a:chExt cx="6164061" cy="20577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5366023" y="5005685"/>
            <a:ext cx="2289518" cy="205776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800"/>
              <a:t>Enter</a:t>
            </a:r>
            <a:r>
              <a:rPr lang="en-US" sz="800" baseline="0"/>
              <a:t> the annual salaries amount here.</a:t>
            </a:r>
            <a:endParaRPr lang="en-US" sz="800"/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CxnSpPr/>
        </xdr:nvCxnSpPr>
        <xdr:spPr>
          <a:xfrm>
            <a:off x="7655540" y="5064580"/>
            <a:ext cx="3874544" cy="50893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551232</xdr:colOff>
      <xdr:row>21</xdr:row>
      <xdr:rowOff>18526</xdr:rowOff>
    </xdr:from>
    <xdr:to>
      <xdr:col>7</xdr:col>
      <xdr:colOff>764644</xdr:colOff>
      <xdr:row>27</xdr:row>
      <xdr:rowOff>42335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7468609" y="3699877"/>
          <a:ext cx="2212425" cy="1112380"/>
          <a:chOff x="5694072" y="4462999"/>
          <a:chExt cx="2443545" cy="992347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 txBox="1"/>
        </xdr:nvSpPr>
        <xdr:spPr>
          <a:xfrm>
            <a:off x="5694072" y="5053678"/>
            <a:ext cx="2443545" cy="401668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800"/>
              <a:t>Enter the starting month when you plan to hire employees</a:t>
            </a:r>
            <a:endParaRPr lang="en-US" sz="700"/>
          </a:p>
        </xdr:txBody>
      </xdr: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CxnSpPr/>
        </xdr:nvCxnSpPr>
        <xdr:spPr>
          <a:xfrm flipV="1">
            <a:off x="5694072" y="4462999"/>
            <a:ext cx="7970" cy="823100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540650</xdr:colOff>
      <xdr:row>28</xdr:row>
      <xdr:rowOff>7941</xdr:rowOff>
    </xdr:from>
    <xdr:to>
      <xdr:col>7</xdr:col>
      <xdr:colOff>754062</xdr:colOff>
      <xdr:row>30</xdr:row>
      <xdr:rowOff>30685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858900" y="5077358"/>
          <a:ext cx="2160745" cy="40374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Enter the number</a:t>
          </a:r>
          <a:r>
            <a:rPr lang="en-US" sz="800" baseline="0"/>
            <a:t> of employees you want to hire for each position.</a:t>
          </a:r>
          <a:endParaRPr lang="en-US" sz="700"/>
        </a:p>
      </xdr:txBody>
    </xdr:sp>
    <xdr:clientData/>
  </xdr:twoCellAnchor>
  <xdr:twoCellAnchor>
    <xdr:from>
      <xdr:col>5</xdr:col>
      <xdr:colOff>52917</xdr:colOff>
      <xdr:row>29</xdr:row>
      <xdr:rowOff>19313</xdr:rowOff>
    </xdr:from>
    <xdr:to>
      <xdr:col>5</xdr:col>
      <xdr:colOff>540650</xdr:colOff>
      <xdr:row>29</xdr:row>
      <xdr:rowOff>21166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CxnSpPr>
          <a:stCxn id="17" idx="1"/>
        </xdr:cNvCxnSpPr>
      </xdr:nvCxnSpPr>
      <xdr:spPr>
        <a:xfrm flipH="1">
          <a:off x="6371167" y="5279230"/>
          <a:ext cx="487733" cy="1853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534300</xdr:colOff>
      <xdr:row>48</xdr:row>
      <xdr:rowOff>160341</xdr:rowOff>
    </xdr:from>
    <xdr:to>
      <xdr:col>7</xdr:col>
      <xdr:colOff>747712</xdr:colOff>
      <xdr:row>50</xdr:row>
      <xdr:rowOff>183085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/>
      </xdr:nvSpPr>
      <xdr:spPr>
        <a:xfrm>
          <a:off x="6852550" y="9060924"/>
          <a:ext cx="2160745" cy="40374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Enter the annual</a:t>
          </a:r>
          <a:r>
            <a:rPr lang="en-US" sz="800" baseline="0"/>
            <a:t> increment rate here.</a:t>
          </a:r>
          <a:endParaRPr lang="en-US" sz="700"/>
        </a:p>
      </xdr:txBody>
    </xdr:sp>
    <xdr:clientData/>
  </xdr:twoCellAnchor>
  <xdr:twoCellAnchor>
    <xdr:from>
      <xdr:col>5</xdr:col>
      <xdr:colOff>57150</xdr:colOff>
      <xdr:row>49</xdr:row>
      <xdr:rowOff>139964</xdr:rowOff>
    </xdr:from>
    <xdr:to>
      <xdr:col>5</xdr:col>
      <xdr:colOff>544883</xdr:colOff>
      <xdr:row>49</xdr:row>
      <xdr:rowOff>141817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CxnSpPr/>
      </xdr:nvCxnSpPr>
      <xdr:spPr>
        <a:xfrm flipH="1">
          <a:off x="6375400" y="9231047"/>
          <a:ext cx="487733" cy="1853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1100667</xdr:colOff>
      <xdr:row>63</xdr:row>
      <xdr:rowOff>127000</xdr:rowOff>
    </xdr:from>
    <xdr:to>
      <xdr:col>5</xdr:col>
      <xdr:colOff>503767</xdr:colOff>
      <xdr:row>67</xdr:row>
      <xdr:rowOff>174442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5154084" y="12075583"/>
          <a:ext cx="1657350" cy="809442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n-US" sz="800"/>
            <a:t>Enter the employee benefits percentage here. The model will automatically calculate the benefits cost as a percentage of total salaries.</a:t>
          </a:r>
          <a:endParaRPr lang="en-US" sz="400">
            <a:effectLst/>
          </a:endParaRPr>
        </a:p>
      </xdr:txBody>
    </xdr:sp>
    <xdr:clientData/>
  </xdr:twoCellAnchor>
  <xdr:twoCellAnchor>
    <xdr:from>
      <xdr:col>3</xdr:col>
      <xdr:colOff>67734</xdr:colOff>
      <xdr:row>64</xdr:row>
      <xdr:rowOff>4234</xdr:rowOff>
    </xdr:from>
    <xdr:to>
      <xdr:col>3</xdr:col>
      <xdr:colOff>1090083</xdr:colOff>
      <xdr:row>65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 flipH="1" flipV="1">
          <a:off x="4121151" y="12143317"/>
          <a:ext cx="1022349" cy="186266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8"/>
  <sheetViews>
    <sheetView showGridLines="0" workbookViewId="0">
      <selection activeCell="C2" sqref="C2"/>
    </sheetView>
  </sheetViews>
  <sheetFormatPr defaultColWidth="8.88671875" defaultRowHeight="14.4"/>
  <cols>
    <col min="1" max="1" width="2.33203125" customWidth="1"/>
    <col min="2" max="2" width="2.109375" customWidth="1"/>
    <col min="3" max="3" width="26.88671875" customWidth="1"/>
  </cols>
  <sheetData>
    <row r="1" spans="2:19" ht="15" customHeight="1"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>
      <c r="B2" s="1"/>
      <c r="C2" s="17" t="s">
        <v>42</v>
      </c>
    </row>
    <row r="3" spans="2:19">
      <c r="B3" s="35"/>
      <c r="C3" s="32" t="s">
        <v>40</v>
      </c>
    </row>
    <row r="4" spans="2:19">
      <c r="B4" s="35"/>
      <c r="C4" s="32" t="s">
        <v>44</v>
      </c>
    </row>
    <row r="5" spans="2:19">
      <c r="B5" s="35"/>
      <c r="C5" s="32" t="s">
        <v>49</v>
      </c>
    </row>
    <row r="6" spans="2:19">
      <c r="B6" s="35"/>
      <c r="C6" s="32" t="s">
        <v>43</v>
      </c>
    </row>
    <row r="7" spans="2:19">
      <c r="B7" s="35"/>
      <c r="C7" s="32" t="s">
        <v>41</v>
      </c>
    </row>
    <row r="8" spans="2:19">
      <c r="B8" s="35"/>
      <c r="C8" s="32" t="s">
        <v>39</v>
      </c>
    </row>
  </sheetData>
  <hyperlinks>
    <hyperlink ref="C3" location="'General Information'!A1" display="General Information" xr:uid="{00000000-0004-0000-0100-000000000000}"/>
    <hyperlink ref="C4" location="'Revenue Model'!A1" display="Revenue Model" xr:uid="{00000000-0004-0000-0100-000001000000}"/>
    <hyperlink ref="C7" location="'Hiring Plan'!A1" display="Hiring Plan" xr:uid="{00000000-0004-0000-0100-000003000000}"/>
    <hyperlink ref="C6" location="'Expense Input Sheet'!A1" display="Expense Input Sheet" xr:uid="{00000000-0004-0000-0100-000007000000}"/>
    <hyperlink ref="C8" location="'Income Statement'!A1" display="Income Statement" xr:uid="{00000000-0004-0000-0100-000008000000}"/>
    <hyperlink ref="C5" location="'Marketing Budget'!A1" display="Marketing Budget" xr:uid="{8D25B896-F896-4273-B052-DAF9EE0244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2"/>
  <sheetViews>
    <sheetView showGridLines="0" workbookViewId="0">
      <selection activeCell="C11" sqref="C11"/>
    </sheetView>
  </sheetViews>
  <sheetFormatPr defaultColWidth="8.88671875" defaultRowHeight="14.4"/>
  <cols>
    <col min="1" max="1" width="2.33203125" customWidth="1"/>
    <col min="2" max="2" width="31" customWidth="1"/>
    <col min="3" max="3" width="30.109375" style="5" customWidth="1"/>
  </cols>
  <sheetData>
    <row r="1" spans="2:3">
      <c r="C1"/>
    </row>
    <row r="2" spans="2:3">
      <c r="B2" s="63" t="s">
        <v>0</v>
      </c>
      <c r="C2" s="63"/>
    </row>
    <row r="3" spans="2:3" s="1" customFormat="1" ht="5.0999999999999996" customHeight="1"/>
    <row r="4" spans="2:3">
      <c r="B4" t="s">
        <v>1</v>
      </c>
      <c r="C4" s="5" t="s">
        <v>81</v>
      </c>
    </row>
    <row r="5" spans="2:3">
      <c r="B5" t="s">
        <v>6</v>
      </c>
      <c r="C5" s="6">
        <v>46388</v>
      </c>
    </row>
    <row r="6" spans="2:3">
      <c r="B6" t="s">
        <v>10</v>
      </c>
      <c r="C6" s="33" t="s">
        <v>7</v>
      </c>
    </row>
    <row r="7" spans="2:3">
      <c r="B7" t="s">
        <v>8</v>
      </c>
      <c r="C7" s="34" t="s">
        <v>9</v>
      </c>
    </row>
    <row r="8" spans="2:3">
      <c r="B8" t="s">
        <v>12</v>
      </c>
      <c r="C8" s="5" t="s">
        <v>47</v>
      </c>
    </row>
    <row r="9" spans="2:3">
      <c r="B9" t="s">
        <v>15</v>
      </c>
      <c r="C9" s="5" t="s">
        <v>16</v>
      </c>
    </row>
    <row r="10" spans="2:3">
      <c r="B10" t="s">
        <v>17</v>
      </c>
      <c r="C10" s="5" t="s">
        <v>18</v>
      </c>
    </row>
    <row r="11" spans="2:3">
      <c r="B11" t="s">
        <v>33</v>
      </c>
      <c r="C11" s="8">
        <v>0.125</v>
      </c>
    </row>
    <row r="12" spans="2:3">
      <c r="C12" s="43"/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R50"/>
  <sheetViews>
    <sheetView showGridLines="0" zoomScale="80" zoomScaleNormal="80" workbookViewId="0">
      <pane xSplit="7" topLeftCell="X1" activePane="topRight" state="frozen"/>
      <selection pane="topRight" activeCell="D28" sqref="D28"/>
    </sheetView>
  </sheetViews>
  <sheetFormatPr defaultColWidth="8.88671875" defaultRowHeight="14.4"/>
  <cols>
    <col min="1" max="1" width="16" customWidth="1"/>
    <col min="2" max="2" width="12.88671875" customWidth="1"/>
    <col min="3" max="3" width="15.6640625" customWidth="1"/>
    <col min="4" max="4" width="11.6640625" customWidth="1"/>
    <col min="5" max="6" width="2.6640625" customWidth="1"/>
    <col min="7" max="7" width="20.88671875" customWidth="1"/>
    <col min="8" max="8" width="2.6640625" customWidth="1"/>
    <col min="9" max="44" width="12.6640625" customWidth="1"/>
  </cols>
  <sheetData>
    <row r="2" spans="2:44">
      <c r="G2" s="64" t="str">
        <f>"Revenue Model - "&amp;'General Information'!C4</f>
        <v>Revenue Model - Gen-X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</row>
    <row r="3" spans="2:44"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</row>
    <row r="5" spans="2:44">
      <c r="G5" s="17" t="s">
        <v>4</v>
      </c>
      <c r="H5" s="17"/>
      <c r="I5" s="22">
        <f>'General Information'!C5</f>
        <v>46388</v>
      </c>
      <c r="J5" s="22">
        <f>EDATE(I5,1)</f>
        <v>46419</v>
      </c>
      <c r="K5" s="22">
        <f t="shared" ref="K5:AR5" si="0">EDATE(J5,1)</f>
        <v>46447</v>
      </c>
      <c r="L5" s="22">
        <f t="shared" si="0"/>
        <v>46478</v>
      </c>
      <c r="M5" s="22">
        <f t="shared" si="0"/>
        <v>46508</v>
      </c>
      <c r="N5" s="22">
        <f t="shared" si="0"/>
        <v>46539</v>
      </c>
      <c r="O5" s="22">
        <f t="shared" si="0"/>
        <v>46569</v>
      </c>
      <c r="P5" s="22">
        <f t="shared" si="0"/>
        <v>46600</v>
      </c>
      <c r="Q5" s="22">
        <f t="shared" si="0"/>
        <v>46631</v>
      </c>
      <c r="R5" s="22">
        <f t="shared" si="0"/>
        <v>46661</v>
      </c>
      <c r="S5" s="22">
        <f t="shared" si="0"/>
        <v>46692</v>
      </c>
      <c r="T5" s="22">
        <f t="shared" si="0"/>
        <v>46722</v>
      </c>
      <c r="U5" s="22">
        <f t="shared" si="0"/>
        <v>46753</v>
      </c>
      <c r="V5" s="22">
        <f t="shared" si="0"/>
        <v>46784</v>
      </c>
      <c r="W5" s="22">
        <f t="shared" si="0"/>
        <v>46813</v>
      </c>
      <c r="X5" s="22">
        <f t="shared" si="0"/>
        <v>46844</v>
      </c>
      <c r="Y5" s="22">
        <f t="shared" si="0"/>
        <v>46874</v>
      </c>
      <c r="Z5" s="22">
        <f t="shared" si="0"/>
        <v>46905</v>
      </c>
      <c r="AA5" s="22">
        <f t="shared" si="0"/>
        <v>46935</v>
      </c>
      <c r="AB5" s="22">
        <f t="shared" si="0"/>
        <v>46966</v>
      </c>
      <c r="AC5" s="22">
        <f t="shared" si="0"/>
        <v>46997</v>
      </c>
      <c r="AD5" s="22">
        <f t="shared" si="0"/>
        <v>47027</v>
      </c>
      <c r="AE5" s="22">
        <f t="shared" si="0"/>
        <v>47058</v>
      </c>
      <c r="AF5" s="22">
        <f t="shared" si="0"/>
        <v>47088</v>
      </c>
      <c r="AG5" s="22">
        <f t="shared" si="0"/>
        <v>47119</v>
      </c>
      <c r="AH5" s="22">
        <f t="shared" si="0"/>
        <v>47150</v>
      </c>
      <c r="AI5" s="22">
        <f t="shared" si="0"/>
        <v>47178</v>
      </c>
      <c r="AJ5" s="22">
        <f t="shared" si="0"/>
        <v>47209</v>
      </c>
      <c r="AK5" s="22">
        <f t="shared" si="0"/>
        <v>47239</v>
      </c>
      <c r="AL5" s="22">
        <f t="shared" si="0"/>
        <v>47270</v>
      </c>
      <c r="AM5" s="22">
        <f t="shared" si="0"/>
        <v>47300</v>
      </c>
      <c r="AN5" s="22">
        <f t="shared" si="0"/>
        <v>47331</v>
      </c>
      <c r="AO5" s="22">
        <f t="shared" si="0"/>
        <v>47362</v>
      </c>
      <c r="AP5" s="22">
        <f t="shared" si="0"/>
        <v>47392</v>
      </c>
      <c r="AQ5" s="22">
        <f t="shared" si="0"/>
        <v>47423</v>
      </c>
      <c r="AR5" s="22">
        <f t="shared" si="0"/>
        <v>47453</v>
      </c>
    </row>
    <row r="6" spans="2:44">
      <c r="G6" s="30"/>
      <c r="H6" s="17"/>
      <c r="I6" s="44">
        <v>1</v>
      </c>
      <c r="J6" s="21">
        <f>I6+1</f>
        <v>2</v>
      </c>
      <c r="K6" s="21">
        <f t="shared" ref="K6:AR6" si="1">J6+1</f>
        <v>3</v>
      </c>
      <c r="L6" s="21">
        <f t="shared" si="1"/>
        <v>4</v>
      </c>
      <c r="M6" s="21">
        <f t="shared" si="1"/>
        <v>5</v>
      </c>
      <c r="N6" s="21">
        <f t="shared" si="1"/>
        <v>6</v>
      </c>
      <c r="O6" s="21">
        <f t="shared" si="1"/>
        <v>7</v>
      </c>
      <c r="P6" s="21">
        <f t="shared" si="1"/>
        <v>8</v>
      </c>
      <c r="Q6" s="21">
        <f t="shared" si="1"/>
        <v>9</v>
      </c>
      <c r="R6" s="21">
        <f t="shared" si="1"/>
        <v>10</v>
      </c>
      <c r="S6" s="21">
        <f t="shared" si="1"/>
        <v>11</v>
      </c>
      <c r="T6" s="21">
        <f t="shared" si="1"/>
        <v>12</v>
      </c>
      <c r="U6" s="21">
        <f t="shared" si="1"/>
        <v>13</v>
      </c>
      <c r="V6" s="21">
        <f t="shared" si="1"/>
        <v>14</v>
      </c>
      <c r="W6" s="21">
        <f t="shared" si="1"/>
        <v>15</v>
      </c>
      <c r="X6" s="21">
        <f t="shared" si="1"/>
        <v>16</v>
      </c>
      <c r="Y6" s="21">
        <f t="shared" si="1"/>
        <v>17</v>
      </c>
      <c r="Z6" s="21">
        <f t="shared" si="1"/>
        <v>18</v>
      </c>
      <c r="AA6" s="21">
        <f t="shared" si="1"/>
        <v>19</v>
      </c>
      <c r="AB6" s="21">
        <f t="shared" si="1"/>
        <v>20</v>
      </c>
      <c r="AC6" s="21">
        <f t="shared" si="1"/>
        <v>21</v>
      </c>
      <c r="AD6" s="21">
        <f t="shared" si="1"/>
        <v>22</v>
      </c>
      <c r="AE6" s="21">
        <f t="shared" si="1"/>
        <v>23</v>
      </c>
      <c r="AF6" s="21">
        <f t="shared" si="1"/>
        <v>24</v>
      </c>
      <c r="AG6" s="21">
        <f t="shared" si="1"/>
        <v>25</v>
      </c>
      <c r="AH6" s="21">
        <f t="shared" si="1"/>
        <v>26</v>
      </c>
      <c r="AI6" s="21">
        <f t="shared" si="1"/>
        <v>27</v>
      </c>
      <c r="AJ6" s="21">
        <f t="shared" si="1"/>
        <v>28</v>
      </c>
      <c r="AK6" s="21">
        <f t="shared" si="1"/>
        <v>29</v>
      </c>
      <c r="AL6" s="21">
        <f t="shared" si="1"/>
        <v>30</v>
      </c>
      <c r="AM6" s="21">
        <f t="shared" si="1"/>
        <v>31</v>
      </c>
      <c r="AN6" s="21">
        <f t="shared" si="1"/>
        <v>32</v>
      </c>
      <c r="AO6" s="21">
        <f t="shared" si="1"/>
        <v>33</v>
      </c>
      <c r="AP6" s="21">
        <f t="shared" si="1"/>
        <v>34</v>
      </c>
      <c r="AQ6" s="21">
        <f t="shared" si="1"/>
        <v>35</v>
      </c>
      <c r="AR6" s="21">
        <f t="shared" si="1"/>
        <v>36</v>
      </c>
    </row>
    <row r="7" spans="2:44" hidden="1">
      <c r="I7" s="54">
        <f>$B$11</f>
        <v>2027</v>
      </c>
      <c r="J7" s="54">
        <f t="shared" ref="J7:T7" si="2">$B$11</f>
        <v>2027</v>
      </c>
      <c r="K7" s="54">
        <f t="shared" si="2"/>
        <v>2027</v>
      </c>
      <c r="L7" s="54">
        <f t="shared" si="2"/>
        <v>2027</v>
      </c>
      <c r="M7" s="54">
        <f t="shared" si="2"/>
        <v>2027</v>
      </c>
      <c r="N7" s="54">
        <f t="shared" si="2"/>
        <v>2027</v>
      </c>
      <c r="O7" s="54">
        <f t="shared" si="2"/>
        <v>2027</v>
      </c>
      <c r="P7" s="54">
        <f t="shared" si="2"/>
        <v>2027</v>
      </c>
      <c r="Q7" s="54">
        <f t="shared" si="2"/>
        <v>2027</v>
      </c>
      <c r="R7" s="54">
        <f t="shared" si="2"/>
        <v>2027</v>
      </c>
      <c r="S7" s="54">
        <f t="shared" si="2"/>
        <v>2027</v>
      </c>
      <c r="T7" s="54">
        <f t="shared" si="2"/>
        <v>2027</v>
      </c>
      <c r="U7" s="54">
        <f>C11</f>
        <v>2028</v>
      </c>
      <c r="V7" s="54">
        <f>U7</f>
        <v>2028</v>
      </c>
      <c r="W7" s="54">
        <f t="shared" ref="W7:AF7" si="3">V7</f>
        <v>2028</v>
      </c>
      <c r="X7" s="54">
        <f t="shared" si="3"/>
        <v>2028</v>
      </c>
      <c r="Y7" s="54">
        <f t="shared" si="3"/>
        <v>2028</v>
      </c>
      <c r="Z7" s="54">
        <f t="shared" si="3"/>
        <v>2028</v>
      </c>
      <c r="AA7" s="54">
        <f t="shared" si="3"/>
        <v>2028</v>
      </c>
      <c r="AB7" s="54">
        <f t="shared" si="3"/>
        <v>2028</v>
      </c>
      <c r="AC7" s="54">
        <f t="shared" si="3"/>
        <v>2028</v>
      </c>
      <c r="AD7" s="54">
        <f t="shared" si="3"/>
        <v>2028</v>
      </c>
      <c r="AE7" s="54">
        <f t="shared" si="3"/>
        <v>2028</v>
      </c>
      <c r="AF7" s="54">
        <f t="shared" si="3"/>
        <v>2028</v>
      </c>
      <c r="AG7" s="54">
        <f>$D$11</f>
        <v>2029</v>
      </c>
      <c r="AH7" s="54">
        <f>AG7</f>
        <v>2029</v>
      </c>
      <c r="AI7" s="54">
        <f t="shared" ref="AI7:AR7" si="4">AH7</f>
        <v>2029</v>
      </c>
      <c r="AJ7" s="54">
        <f t="shared" si="4"/>
        <v>2029</v>
      </c>
      <c r="AK7" s="54">
        <f t="shared" si="4"/>
        <v>2029</v>
      </c>
      <c r="AL7" s="54">
        <f t="shared" si="4"/>
        <v>2029</v>
      </c>
      <c r="AM7" s="54">
        <f t="shared" si="4"/>
        <v>2029</v>
      </c>
      <c r="AN7" s="54">
        <f t="shared" si="4"/>
        <v>2029</v>
      </c>
      <c r="AO7" s="54">
        <f t="shared" si="4"/>
        <v>2029</v>
      </c>
      <c r="AP7" s="54">
        <f t="shared" si="4"/>
        <v>2029</v>
      </c>
      <c r="AQ7" s="54">
        <f t="shared" si="4"/>
        <v>2029</v>
      </c>
      <c r="AR7" s="54">
        <f t="shared" si="4"/>
        <v>2029</v>
      </c>
    </row>
    <row r="8" spans="2:44" hidden="1">
      <c r="I8" s="51">
        <v>0.02</v>
      </c>
      <c r="J8" s="47">
        <v>0.04</v>
      </c>
      <c r="K8" s="47">
        <v>0.05</v>
      </c>
      <c r="L8" s="47">
        <v>6.0000000000000005E-2</v>
      </c>
      <c r="M8" s="47">
        <v>7.0000000000000007E-2</v>
      </c>
      <c r="N8" s="47">
        <v>0.08</v>
      </c>
      <c r="O8" s="47">
        <v>0.09</v>
      </c>
      <c r="P8" s="47">
        <v>9.9999999999999992E-2</v>
      </c>
      <c r="Q8" s="47">
        <v>0.10999999999999999</v>
      </c>
      <c r="R8" s="47">
        <v>0.11999999999999998</v>
      </c>
      <c r="S8" s="47">
        <v>0.12999999999999998</v>
      </c>
      <c r="T8" s="47">
        <v>0.13</v>
      </c>
      <c r="U8" s="51">
        <v>0.02</v>
      </c>
      <c r="V8" s="47">
        <v>0.04</v>
      </c>
      <c r="W8" s="47">
        <v>0.05</v>
      </c>
      <c r="X8" s="47">
        <v>6.0000000000000005E-2</v>
      </c>
      <c r="Y8" s="47">
        <v>7.0000000000000007E-2</v>
      </c>
      <c r="Z8" s="47">
        <v>0.08</v>
      </c>
      <c r="AA8" s="47">
        <v>0.09</v>
      </c>
      <c r="AB8" s="47">
        <v>9.9999999999999992E-2</v>
      </c>
      <c r="AC8" s="47">
        <v>0.10999999999999999</v>
      </c>
      <c r="AD8" s="47">
        <v>0.11999999999999998</v>
      </c>
      <c r="AE8" s="47">
        <v>0.12999999999999998</v>
      </c>
      <c r="AF8" s="47">
        <v>0.13</v>
      </c>
      <c r="AG8" s="51">
        <v>0.02</v>
      </c>
      <c r="AH8" s="47">
        <v>0.04</v>
      </c>
      <c r="AI8" s="47">
        <v>0.05</v>
      </c>
      <c r="AJ8" s="47">
        <v>6.0000000000000005E-2</v>
      </c>
      <c r="AK8" s="47">
        <v>7.0000000000000007E-2</v>
      </c>
      <c r="AL8" s="47">
        <v>0.08</v>
      </c>
      <c r="AM8" s="47">
        <v>0.09</v>
      </c>
      <c r="AN8" s="47">
        <v>9.9999999999999992E-2</v>
      </c>
      <c r="AO8" s="47">
        <v>0.10999999999999999</v>
      </c>
      <c r="AP8" s="47">
        <v>0.11999999999999998</v>
      </c>
      <c r="AQ8" s="47">
        <v>0.12999999999999998</v>
      </c>
      <c r="AR8" s="47">
        <v>0.13</v>
      </c>
    </row>
    <row r="9" spans="2:44">
      <c r="I9" s="51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51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51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2:44">
      <c r="B10" s="65" t="s">
        <v>78</v>
      </c>
      <c r="C10" s="65"/>
      <c r="D10" s="65"/>
    </row>
    <row r="11" spans="2:44">
      <c r="B11" s="46">
        <f>YEAR('General Information'!$C$5)</f>
        <v>2027</v>
      </c>
      <c r="C11" s="46">
        <f>B11+1</f>
        <v>2028</v>
      </c>
      <c r="D11" s="46">
        <f t="shared" ref="D11" si="5">C11+1</f>
        <v>2029</v>
      </c>
    </row>
    <row r="12" spans="2:44">
      <c r="B12" s="52">
        <v>300000</v>
      </c>
      <c r="C12" s="52">
        <v>900000</v>
      </c>
      <c r="D12" s="52">
        <v>1000000</v>
      </c>
      <c r="G12" t="s">
        <v>79</v>
      </c>
      <c r="H12" s="24"/>
      <c r="I12" s="38">
        <f>ROUND(HLOOKUP(I7,$B$11:$D$12,2,0)*I8,0)</f>
        <v>6000</v>
      </c>
      <c r="J12" s="38">
        <f t="shared" ref="J12:AR12" si="6">ROUND(HLOOKUP(J7,$B$11:$D$12,2,0)*J8,0)</f>
        <v>12000</v>
      </c>
      <c r="K12" s="38">
        <f t="shared" si="6"/>
        <v>15000</v>
      </c>
      <c r="L12" s="38">
        <f t="shared" si="6"/>
        <v>18000</v>
      </c>
      <c r="M12" s="38">
        <f t="shared" si="6"/>
        <v>21000</v>
      </c>
      <c r="N12" s="38">
        <f t="shared" si="6"/>
        <v>24000</v>
      </c>
      <c r="O12" s="38">
        <f t="shared" si="6"/>
        <v>27000</v>
      </c>
      <c r="P12" s="38">
        <f t="shared" si="6"/>
        <v>30000</v>
      </c>
      <c r="Q12" s="38">
        <f t="shared" si="6"/>
        <v>33000</v>
      </c>
      <c r="R12" s="38">
        <f t="shared" si="6"/>
        <v>36000</v>
      </c>
      <c r="S12" s="38">
        <f t="shared" si="6"/>
        <v>39000</v>
      </c>
      <c r="T12" s="38">
        <f t="shared" si="6"/>
        <v>39000</v>
      </c>
      <c r="U12" s="38">
        <f t="shared" si="6"/>
        <v>18000</v>
      </c>
      <c r="V12" s="38">
        <f t="shared" si="6"/>
        <v>36000</v>
      </c>
      <c r="W12" s="38">
        <f t="shared" si="6"/>
        <v>45000</v>
      </c>
      <c r="X12" s="38">
        <f t="shared" si="6"/>
        <v>54000</v>
      </c>
      <c r="Y12" s="38">
        <f t="shared" si="6"/>
        <v>63000</v>
      </c>
      <c r="Z12" s="38">
        <f t="shared" si="6"/>
        <v>72000</v>
      </c>
      <c r="AA12" s="38">
        <f t="shared" si="6"/>
        <v>81000</v>
      </c>
      <c r="AB12" s="38">
        <f t="shared" si="6"/>
        <v>90000</v>
      </c>
      <c r="AC12" s="38">
        <f t="shared" si="6"/>
        <v>99000</v>
      </c>
      <c r="AD12" s="38">
        <f t="shared" si="6"/>
        <v>108000</v>
      </c>
      <c r="AE12" s="38">
        <f t="shared" si="6"/>
        <v>117000</v>
      </c>
      <c r="AF12" s="38">
        <f t="shared" si="6"/>
        <v>117000</v>
      </c>
      <c r="AG12" s="38">
        <f t="shared" si="6"/>
        <v>20000</v>
      </c>
      <c r="AH12" s="38">
        <f t="shared" si="6"/>
        <v>40000</v>
      </c>
      <c r="AI12" s="38">
        <f t="shared" si="6"/>
        <v>50000</v>
      </c>
      <c r="AJ12" s="38">
        <f t="shared" si="6"/>
        <v>60000</v>
      </c>
      <c r="AK12" s="38">
        <f t="shared" si="6"/>
        <v>70000</v>
      </c>
      <c r="AL12" s="38">
        <f t="shared" si="6"/>
        <v>80000</v>
      </c>
      <c r="AM12" s="38">
        <f t="shared" si="6"/>
        <v>90000</v>
      </c>
      <c r="AN12" s="38">
        <f t="shared" si="6"/>
        <v>100000</v>
      </c>
      <c r="AO12" s="38">
        <f t="shared" si="6"/>
        <v>110000</v>
      </c>
      <c r="AP12" s="38">
        <f t="shared" si="6"/>
        <v>120000</v>
      </c>
      <c r="AQ12" s="38">
        <f t="shared" si="6"/>
        <v>130000</v>
      </c>
      <c r="AR12" s="38">
        <f t="shared" si="6"/>
        <v>130000</v>
      </c>
    </row>
    <row r="14" spans="2:44" ht="16.5" customHeight="1">
      <c r="B14" s="65" t="s">
        <v>48</v>
      </c>
      <c r="C14" s="65"/>
      <c r="D14" s="65"/>
    </row>
    <row r="15" spans="2:44">
      <c r="B15" s="46">
        <f>B11</f>
        <v>2027</v>
      </c>
      <c r="C15" s="46">
        <f>B15+1</f>
        <v>2028</v>
      </c>
      <c r="D15" s="46">
        <f t="shared" ref="D15" si="7">C15+1</f>
        <v>2029</v>
      </c>
      <c r="T15">
        <f t="shared" ref="T15:AF15" si="8">ROUND(T12*$C$16,0)</f>
        <v>1170</v>
      </c>
      <c r="U15">
        <f t="shared" si="8"/>
        <v>540</v>
      </c>
      <c r="V15">
        <f t="shared" si="8"/>
        <v>1080</v>
      </c>
      <c r="W15">
        <f t="shared" si="8"/>
        <v>1350</v>
      </c>
      <c r="X15">
        <f t="shared" si="8"/>
        <v>1620</v>
      </c>
      <c r="Y15">
        <f t="shared" si="8"/>
        <v>1890</v>
      </c>
      <c r="Z15">
        <f t="shared" si="8"/>
        <v>2160</v>
      </c>
      <c r="AA15">
        <f t="shared" si="8"/>
        <v>2430</v>
      </c>
      <c r="AB15">
        <f t="shared" si="8"/>
        <v>2700</v>
      </c>
      <c r="AC15">
        <f t="shared" si="8"/>
        <v>2970</v>
      </c>
      <c r="AD15">
        <f t="shared" si="8"/>
        <v>3240</v>
      </c>
      <c r="AE15">
        <f t="shared" si="8"/>
        <v>3510</v>
      </c>
      <c r="AF15">
        <f t="shared" si="8"/>
        <v>3510</v>
      </c>
    </row>
    <row r="16" spans="2:44">
      <c r="B16" s="53">
        <v>2.5000000000000001E-2</v>
      </c>
      <c r="C16" s="53">
        <v>0.03</v>
      </c>
      <c r="D16" s="53">
        <v>4.4999999999999998E-2</v>
      </c>
      <c r="G16" t="s">
        <v>80</v>
      </c>
      <c r="I16" s="56">
        <f t="shared" ref="I16:AR16" si="9">ROUND(HLOOKUP(I7,$B$15:$D$16,2,0)*I12,0)</f>
        <v>150</v>
      </c>
      <c r="J16" s="56">
        <f t="shared" si="9"/>
        <v>300</v>
      </c>
      <c r="K16" s="56">
        <f t="shared" si="9"/>
        <v>375</v>
      </c>
      <c r="L16" s="56">
        <f t="shared" si="9"/>
        <v>450</v>
      </c>
      <c r="M16" s="56">
        <f t="shared" si="9"/>
        <v>525</v>
      </c>
      <c r="N16" s="56">
        <f t="shared" si="9"/>
        <v>600</v>
      </c>
      <c r="O16" s="56">
        <f t="shared" si="9"/>
        <v>675</v>
      </c>
      <c r="P16" s="56">
        <f t="shared" si="9"/>
        <v>750</v>
      </c>
      <c r="Q16" s="56">
        <f t="shared" si="9"/>
        <v>825</v>
      </c>
      <c r="R16" s="56">
        <f t="shared" si="9"/>
        <v>900</v>
      </c>
      <c r="S16" s="56">
        <f t="shared" si="9"/>
        <v>975</v>
      </c>
      <c r="T16" s="56">
        <f t="shared" si="9"/>
        <v>975</v>
      </c>
      <c r="U16" s="56">
        <f t="shared" si="9"/>
        <v>540</v>
      </c>
      <c r="V16" s="56">
        <f t="shared" si="9"/>
        <v>1080</v>
      </c>
      <c r="W16" s="56">
        <f t="shared" si="9"/>
        <v>1350</v>
      </c>
      <c r="X16" s="56">
        <f t="shared" si="9"/>
        <v>1620</v>
      </c>
      <c r="Y16" s="56">
        <f t="shared" si="9"/>
        <v>1890</v>
      </c>
      <c r="Z16" s="56">
        <f t="shared" si="9"/>
        <v>2160</v>
      </c>
      <c r="AA16" s="56">
        <f t="shared" si="9"/>
        <v>2430</v>
      </c>
      <c r="AB16" s="56">
        <f t="shared" si="9"/>
        <v>2700</v>
      </c>
      <c r="AC16" s="56">
        <f t="shared" si="9"/>
        <v>2970</v>
      </c>
      <c r="AD16" s="56">
        <f t="shared" si="9"/>
        <v>3240</v>
      </c>
      <c r="AE16" s="56">
        <f t="shared" si="9"/>
        <v>3510</v>
      </c>
      <c r="AF16" s="56">
        <f t="shared" si="9"/>
        <v>3510</v>
      </c>
      <c r="AG16" s="56">
        <f t="shared" si="9"/>
        <v>900</v>
      </c>
      <c r="AH16" s="56">
        <f t="shared" si="9"/>
        <v>1800</v>
      </c>
      <c r="AI16" s="56">
        <f t="shared" si="9"/>
        <v>2250</v>
      </c>
      <c r="AJ16" s="56">
        <f t="shared" si="9"/>
        <v>2700</v>
      </c>
      <c r="AK16" s="56">
        <f t="shared" si="9"/>
        <v>3150</v>
      </c>
      <c r="AL16" s="56">
        <f t="shared" si="9"/>
        <v>3600</v>
      </c>
      <c r="AM16" s="56">
        <f t="shared" si="9"/>
        <v>4050</v>
      </c>
      <c r="AN16" s="56">
        <f t="shared" si="9"/>
        <v>4500</v>
      </c>
      <c r="AO16" s="56">
        <f t="shared" si="9"/>
        <v>4950</v>
      </c>
      <c r="AP16" s="56">
        <f t="shared" si="9"/>
        <v>5400</v>
      </c>
      <c r="AQ16" s="56">
        <f t="shared" si="9"/>
        <v>5850</v>
      </c>
      <c r="AR16" s="56">
        <f t="shared" si="9"/>
        <v>5850</v>
      </c>
    </row>
    <row r="17" spans="1:44"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</row>
    <row r="18" spans="1:44"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</row>
    <row r="19" spans="1:44"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</row>
    <row r="20" spans="1:44" hidden="1">
      <c r="A20" s="51"/>
      <c r="B20" s="51"/>
      <c r="C20" s="51"/>
      <c r="D20" s="51"/>
      <c r="I20" s="54">
        <f>$B$23</f>
        <v>2027</v>
      </c>
      <c r="J20" s="54">
        <f t="shared" ref="J20:T20" si="10">I20</f>
        <v>2027</v>
      </c>
      <c r="K20" s="54">
        <f t="shared" si="10"/>
        <v>2027</v>
      </c>
      <c r="L20" s="54">
        <f t="shared" si="10"/>
        <v>2027</v>
      </c>
      <c r="M20" s="54">
        <f t="shared" si="10"/>
        <v>2027</v>
      </c>
      <c r="N20" s="54">
        <f t="shared" si="10"/>
        <v>2027</v>
      </c>
      <c r="O20" s="54">
        <f t="shared" si="10"/>
        <v>2027</v>
      </c>
      <c r="P20" s="54">
        <f t="shared" si="10"/>
        <v>2027</v>
      </c>
      <c r="Q20" s="54">
        <f t="shared" si="10"/>
        <v>2027</v>
      </c>
      <c r="R20" s="54">
        <f t="shared" si="10"/>
        <v>2027</v>
      </c>
      <c r="S20" s="54">
        <f t="shared" si="10"/>
        <v>2027</v>
      </c>
      <c r="T20" s="54">
        <f t="shared" si="10"/>
        <v>2027</v>
      </c>
      <c r="U20" s="54">
        <f>$C$23</f>
        <v>2028</v>
      </c>
      <c r="V20" s="54">
        <f t="shared" ref="V20:AF20" si="11">U20</f>
        <v>2028</v>
      </c>
      <c r="W20" s="54">
        <f t="shared" si="11"/>
        <v>2028</v>
      </c>
      <c r="X20" s="54">
        <f t="shared" si="11"/>
        <v>2028</v>
      </c>
      <c r="Y20" s="54">
        <f t="shared" si="11"/>
        <v>2028</v>
      </c>
      <c r="Z20" s="54">
        <f t="shared" si="11"/>
        <v>2028</v>
      </c>
      <c r="AA20" s="54">
        <f t="shared" si="11"/>
        <v>2028</v>
      </c>
      <c r="AB20" s="54">
        <f t="shared" si="11"/>
        <v>2028</v>
      </c>
      <c r="AC20" s="54">
        <f t="shared" si="11"/>
        <v>2028</v>
      </c>
      <c r="AD20" s="54">
        <f t="shared" si="11"/>
        <v>2028</v>
      </c>
      <c r="AE20" s="54">
        <f t="shared" si="11"/>
        <v>2028</v>
      </c>
      <c r="AF20" s="54">
        <f t="shared" si="11"/>
        <v>2028</v>
      </c>
      <c r="AG20" s="54">
        <f>$D$23</f>
        <v>2029</v>
      </c>
      <c r="AH20" s="54">
        <f t="shared" ref="AH20:AR20" si="12">AG20</f>
        <v>2029</v>
      </c>
      <c r="AI20" s="54">
        <f t="shared" si="12"/>
        <v>2029</v>
      </c>
      <c r="AJ20" s="54">
        <f t="shared" si="12"/>
        <v>2029</v>
      </c>
      <c r="AK20" s="54">
        <f t="shared" si="12"/>
        <v>2029</v>
      </c>
      <c r="AL20" s="54">
        <f t="shared" si="12"/>
        <v>2029</v>
      </c>
      <c r="AM20" s="54">
        <f t="shared" si="12"/>
        <v>2029</v>
      </c>
      <c r="AN20" s="54">
        <f t="shared" si="12"/>
        <v>2029</v>
      </c>
      <c r="AO20" s="54">
        <f t="shared" si="12"/>
        <v>2029</v>
      </c>
      <c r="AP20" s="54">
        <f t="shared" si="12"/>
        <v>2029</v>
      </c>
      <c r="AQ20" s="54">
        <f t="shared" si="12"/>
        <v>2029</v>
      </c>
      <c r="AR20" s="54">
        <f t="shared" si="12"/>
        <v>2029</v>
      </c>
    </row>
    <row r="22" spans="1:44">
      <c r="B22" s="65" t="s">
        <v>82</v>
      </c>
      <c r="C22" s="65"/>
      <c r="D22" s="65"/>
      <c r="F22" s="1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</row>
    <row r="23" spans="1:44">
      <c r="B23" s="46">
        <f>YEAR('General Information'!$C$5)</f>
        <v>2027</v>
      </c>
      <c r="C23" s="46">
        <f>B23+1</f>
        <v>2028</v>
      </c>
      <c r="D23" s="46">
        <f>C23+1</f>
        <v>2029</v>
      </c>
      <c r="F23" t="s">
        <v>80</v>
      </c>
      <c r="I23" s="38">
        <f>I16</f>
        <v>150</v>
      </c>
      <c r="J23" s="38">
        <f t="shared" ref="J23:AR23" si="13">J16</f>
        <v>300</v>
      </c>
      <c r="K23" s="38">
        <f t="shared" si="13"/>
        <v>375</v>
      </c>
      <c r="L23" s="38">
        <f t="shared" si="13"/>
        <v>450</v>
      </c>
      <c r="M23" s="38">
        <f t="shared" si="13"/>
        <v>525</v>
      </c>
      <c r="N23" s="38">
        <f t="shared" si="13"/>
        <v>600</v>
      </c>
      <c r="O23" s="38">
        <f t="shared" si="13"/>
        <v>675</v>
      </c>
      <c r="P23" s="38">
        <f t="shared" si="13"/>
        <v>750</v>
      </c>
      <c r="Q23" s="38">
        <f t="shared" si="13"/>
        <v>825</v>
      </c>
      <c r="R23" s="38">
        <f t="shared" si="13"/>
        <v>900</v>
      </c>
      <c r="S23" s="38">
        <f t="shared" si="13"/>
        <v>975</v>
      </c>
      <c r="T23" s="38">
        <f t="shared" si="13"/>
        <v>975</v>
      </c>
      <c r="U23" s="38">
        <f t="shared" si="13"/>
        <v>540</v>
      </c>
      <c r="V23" s="38">
        <f t="shared" si="13"/>
        <v>1080</v>
      </c>
      <c r="W23" s="38">
        <f t="shared" si="13"/>
        <v>1350</v>
      </c>
      <c r="X23" s="38">
        <f t="shared" si="13"/>
        <v>1620</v>
      </c>
      <c r="Y23" s="38">
        <f t="shared" si="13"/>
        <v>1890</v>
      </c>
      <c r="Z23" s="38">
        <f t="shared" si="13"/>
        <v>2160</v>
      </c>
      <c r="AA23" s="38">
        <f t="shared" si="13"/>
        <v>2430</v>
      </c>
      <c r="AB23" s="38">
        <f t="shared" si="13"/>
        <v>2700</v>
      </c>
      <c r="AC23" s="38">
        <f t="shared" si="13"/>
        <v>2970</v>
      </c>
      <c r="AD23" s="38">
        <f t="shared" si="13"/>
        <v>3240</v>
      </c>
      <c r="AE23" s="38">
        <f t="shared" si="13"/>
        <v>3510</v>
      </c>
      <c r="AF23" s="38">
        <f t="shared" si="13"/>
        <v>3510</v>
      </c>
      <c r="AG23" s="38">
        <f t="shared" si="13"/>
        <v>900</v>
      </c>
      <c r="AH23" s="38">
        <f t="shared" si="13"/>
        <v>1800</v>
      </c>
      <c r="AI23" s="38">
        <f t="shared" si="13"/>
        <v>2250</v>
      </c>
      <c r="AJ23" s="38">
        <f t="shared" si="13"/>
        <v>2700</v>
      </c>
      <c r="AK23" s="38">
        <f t="shared" si="13"/>
        <v>3150</v>
      </c>
      <c r="AL23" s="38">
        <f t="shared" si="13"/>
        <v>3600</v>
      </c>
      <c r="AM23" s="38">
        <f t="shared" si="13"/>
        <v>4050</v>
      </c>
      <c r="AN23" s="38">
        <f t="shared" si="13"/>
        <v>4500</v>
      </c>
      <c r="AO23" s="38">
        <f t="shared" si="13"/>
        <v>4950</v>
      </c>
      <c r="AP23" s="38">
        <f t="shared" si="13"/>
        <v>5400</v>
      </c>
      <c r="AQ23" s="38">
        <f t="shared" si="13"/>
        <v>5850</v>
      </c>
      <c r="AR23" s="38">
        <f t="shared" si="13"/>
        <v>5850</v>
      </c>
    </row>
    <row r="24" spans="1:44">
      <c r="A24" t="s">
        <v>60</v>
      </c>
      <c r="B24" s="57">
        <v>35</v>
      </c>
      <c r="C24" s="57">
        <v>40</v>
      </c>
      <c r="D24" s="57">
        <v>45</v>
      </c>
      <c r="F24" t="s">
        <v>83</v>
      </c>
      <c r="H24" s="40"/>
      <c r="I24" s="10">
        <f t="shared" ref="I24:AR24" si="14">HLOOKUP(I20,$B$23:$D$33,2,0)</f>
        <v>35</v>
      </c>
      <c r="J24" s="10">
        <f t="shared" si="14"/>
        <v>35</v>
      </c>
      <c r="K24" s="10">
        <f t="shared" si="14"/>
        <v>35</v>
      </c>
      <c r="L24" s="10">
        <f t="shared" si="14"/>
        <v>35</v>
      </c>
      <c r="M24" s="10">
        <f t="shared" si="14"/>
        <v>35</v>
      </c>
      <c r="N24" s="10">
        <f t="shared" si="14"/>
        <v>35</v>
      </c>
      <c r="O24" s="10">
        <f t="shared" si="14"/>
        <v>35</v>
      </c>
      <c r="P24" s="10">
        <f t="shared" si="14"/>
        <v>35</v>
      </c>
      <c r="Q24" s="10">
        <f t="shared" si="14"/>
        <v>35</v>
      </c>
      <c r="R24" s="10">
        <f t="shared" si="14"/>
        <v>35</v>
      </c>
      <c r="S24" s="10">
        <f t="shared" si="14"/>
        <v>35</v>
      </c>
      <c r="T24" s="10">
        <f t="shared" si="14"/>
        <v>35</v>
      </c>
      <c r="U24" s="10">
        <f t="shared" si="14"/>
        <v>40</v>
      </c>
      <c r="V24" s="10">
        <f t="shared" si="14"/>
        <v>40</v>
      </c>
      <c r="W24" s="10">
        <f t="shared" si="14"/>
        <v>40</v>
      </c>
      <c r="X24" s="10">
        <f t="shared" si="14"/>
        <v>40</v>
      </c>
      <c r="Y24" s="10">
        <f t="shared" si="14"/>
        <v>40</v>
      </c>
      <c r="Z24" s="10">
        <f t="shared" si="14"/>
        <v>40</v>
      </c>
      <c r="AA24" s="10">
        <f t="shared" si="14"/>
        <v>40</v>
      </c>
      <c r="AB24" s="10">
        <f t="shared" si="14"/>
        <v>40</v>
      </c>
      <c r="AC24" s="10">
        <f t="shared" si="14"/>
        <v>40</v>
      </c>
      <c r="AD24" s="10">
        <f t="shared" si="14"/>
        <v>40</v>
      </c>
      <c r="AE24" s="10">
        <f t="shared" si="14"/>
        <v>40</v>
      </c>
      <c r="AF24" s="10">
        <f t="shared" si="14"/>
        <v>40</v>
      </c>
      <c r="AG24" s="10">
        <f t="shared" si="14"/>
        <v>45</v>
      </c>
      <c r="AH24" s="10">
        <f t="shared" si="14"/>
        <v>45</v>
      </c>
      <c r="AI24" s="10">
        <f t="shared" si="14"/>
        <v>45</v>
      </c>
      <c r="AJ24" s="10">
        <f t="shared" si="14"/>
        <v>45</v>
      </c>
      <c r="AK24" s="10">
        <f t="shared" si="14"/>
        <v>45</v>
      </c>
      <c r="AL24" s="10">
        <f t="shared" si="14"/>
        <v>45</v>
      </c>
      <c r="AM24" s="10">
        <f t="shared" si="14"/>
        <v>45</v>
      </c>
      <c r="AN24" s="10">
        <f t="shared" si="14"/>
        <v>45</v>
      </c>
      <c r="AO24" s="10">
        <f t="shared" si="14"/>
        <v>45</v>
      </c>
      <c r="AP24" s="10">
        <f t="shared" si="14"/>
        <v>45</v>
      </c>
      <c r="AQ24" s="10">
        <f t="shared" si="14"/>
        <v>45</v>
      </c>
      <c r="AR24" s="10">
        <f t="shared" si="14"/>
        <v>45</v>
      </c>
    </row>
    <row r="25" spans="1:44">
      <c r="F25" s="3" t="s">
        <v>3</v>
      </c>
      <c r="G25" s="3"/>
      <c r="H25" s="3"/>
      <c r="I25" s="39">
        <f t="shared" ref="I25:AR25" si="15">I24*I23</f>
        <v>5250</v>
      </c>
      <c r="J25" s="39">
        <f t="shared" si="15"/>
        <v>10500</v>
      </c>
      <c r="K25" s="39">
        <f t="shared" si="15"/>
        <v>13125</v>
      </c>
      <c r="L25" s="39">
        <f t="shared" si="15"/>
        <v>15750</v>
      </c>
      <c r="M25" s="39">
        <f t="shared" si="15"/>
        <v>18375</v>
      </c>
      <c r="N25" s="39">
        <f t="shared" si="15"/>
        <v>21000</v>
      </c>
      <c r="O25" s="39">
        <f t="shared" si="15"/>
        <v>23625</v>
      </c>
      <c r="P25" s="39">
        <f t="shared" si="15"/>
        <v>26250</v>
      </c>
      <c r="Q25" s="39">
        <f t="shared" si="15"/>
        <v>28875</v>
      </c>
      <c r="R25" s="39">
        <f t="shared" si="15"/>
        <v>31500</v>
      </c>
      <c r="S25" s="39">
        <f t="shared" si="15"/>
        <v>34125</v>
      </c>
      <c r="T25" s="39">
        <f t="shared" si="15"/>
        <v>34125</v>
      </c>
      <c r="U25" s="39">
        <f t="shared" si="15"/>
        <v>21600</v>
      </c>
      <c r="V25" s="39">
        <f t="shared" si="15"/>
        <v>43200</v>
      </c>
      <c r="W25" s="39">
        <f t="shared" si="15"/>
        <v>54000</v>
      </c>
      <c r="X25" s="39">
        <f t="shared" si="15"/>
        <v>64800</v>
      </c>
      <c r="Y25" s="39">
        <f t="shared" si="15"/>
        <v>75600</v>
      </c>
      <c r="Z25" s="39">
        <f t="shared" si="15"/>
        <v>86400</v>
      </c>
      <c r="AA25" s="39">
        <f t="shared" si="15"/>
        <v>97200</v>
      </c>
      <c r="AB25" s="39">
        <f t="shared" si="15"/>
        <v>108000</v>
      </c>
      <c r="AC25" s="39">
        <f t="shared" si="15"/>
        <v>118800</v>
      </c>
      <c r="AD25" s="39">
        <f t="shared" si="15"/>
        <v>129600</v>
      </c>
      <c r="AE25" s="39">
        <f t="shared" si="15"/>
        <v>140400</v>
      </c>
      <c r="AF25" s="39">
        <f t="shared" si="15"/>
        <v>140400</v>
      </c>
      <c r="AG25" s="39">
        <f t="shared" si="15"/>
        <v>40500</v>
      </c>
      <c r="AH25" s="39">
        <f t="shared" si="15"/>
        <v>81000</v>
      </c>
      <c r="AI25" s="39">
        <f t="shared" si="15"/>
        <v>101250</v>
      </c>
      <c r="AJ25" s="39">
        <f t="shared" si="15"/>
        <v>121500</v>
      </c>
      <c r="AK25" s="39">
        <f t="shared" si="15"/>
        <v>141750</v>
      </c>
      <c r="AL25" s="39">
        <f t="shared" si="15"/>
        <v>162000</v>
      </c>
      <c r="AM25" s="39">
        <f t="shared" si="15"/>
        <v>182250</v>
      </c>
      <c r="AN25" s="39">
        <f t="shared" si="15"/>
        <v>202500</v>
      </c>
      <c r="AO25" s="39">
        <f t="shared" si="15"/>
        <v>222750</v>
      </c>
      <c r="AP25" s="39">
        <f t="shared" si="15"/>
        <v>243000</v>
      </c>
      <c r="AQ25" s="39">
        <f t="shared" si="15"/>
        <v>263250</v>
      </c>
      <c r="AR25" s="39">
        <f t="shared" si="15"/>
        <v>263250</v>
      </c>
    </row>
    <row r="26" spans="1:44">
      <c r="F26" s="2" t="s">
        <v>5</v>
      </c>
      <c r="J26" s="4">
        <f t="shared" ref="J26:AR26" si="16">IFERROR((J25-I25)/I25,0)</f>
        <v>1</v>
      </c>
      <c r="K26" s="4">
        <f t="shared" si="16"/>
        <v>0.25</v>
      </c>
      <c r="L26" s="4">
        <f t="shared" si="16"/>
        <v>0.2</v>
      </c>
      <c r="M26" s="4">
        <f t="shared" si="16"/>
        <v>0.16666666666666666</v>
      </c>
      <c r="N26" s="4">
        <f t="shared" si="16"/>
        <v>0.14285714285714285</v>
      </c>
      <c r="O26" s="4">
        <f t="shared" si="16"/>
        <v>0.125</v>
      </c>
      <c r="P26" s="4">
        <f t="shared" si="16"/>
        <v>0.1111111111111111</v>
      </c>
      <c r="Q26" s="4">
        <f t="shared" si="16"/>
        <v>0.1</v>
      </c>
      <c r="R26" s="4">
        <f t="shared" si="16"/>
        <v>9.0909090909090912E-2</v>
      </c>
      <c r="S26" s="4">
        <f t="shared" si="16"/>
        <v>8.3333333333333329E-2</v>
      </c>
      <c r="T26" s="4">
        <f t="shared" si="16"/>
        <v>0</v>
      </c>
      <c r="U26" s="4">
        <f t="shared" si="16"/>
        <v>-0.36703296703296701</v>
      </c>
      <c r="V26" s="4">
        <f t="shared" si="16"/>
        <v>1</v>
      </c>
      <c r="W26" s="4">
        <f t="shared" si="16"/>
        <v>0.25</v>
      </c>
      <c r="X26" s="4">
        <f t="shared" si="16"/>
        <v>0.2</v>
      </c>
      <c r="Y26" s="4">
        <f t="shared" si="16"/>
        <v>0.16666666666666666</v>
      </c>
      <c r="Z26" s="4">
        <f t="shared" si="16"/>
        <v>0.14285714285714285</v>
      </c>
      <c r="AA26" s="4">
        <f t="shared" si="16"/>
        <v>0.125</v>
      </c>
      <c r="AB26" s="4">
        <f t="shared" si="16"/>
        <v>0.1111111111111111</v>
      </c>
      <c r="AC26" s="4">
        <f t="shared" si="16"/>
        <v>0.1</v>
      </c>
      <c r="AD26" s="4">
        <f t="shared" si="16"/>
        <v>9.0909090909090912E-2</v>
      </c>
      <c r="AE26" s="4">
        <f t="shared" si="16"/>
        <v>8.3333333333333329E-2</v>
      </c>
      <c r="AF26" s="4">
        <f t="shared" si="16"/>
        <v>0</v>
      </c>
      <c r="AG26" s="4">
        <f t="shared" si="16"/>
        <v>-0.71153846153846156</v>
      </c>
      <c r="AH26" s="4">
        <f t="shared" si="16"/>
        <v>1</v>
      </c>
      <c r="AI26" s="4">
        <f t="shared" si="16"/>
        <v>0.25</v>
      </c>
      <c r="AJ26" s="4">
        <f t="shared" si="16"/>
        <v>0.2</v>
      </c>
      <c r="AK26" s="4">
        <f t="shared" si="16"/>
        <v>0.16666666666666666</v>
      </c>
      <c r="AL26" s="4">
        <f t="shared" si="16"/>
        <v>0.14285714285714285</v>
      </c>
      <c r="AM26" s="4">
        <f t="shared" si="16"/>
        <v>0.125</v>
      </c>
      <c r="AN26" s="4">
        <f t="shared" si="16"/>
        <v>0.1111111111111111</v>
      </c>
      <c r="AO26" s="4">
        <f t="shared" si="16"/>
        <v>0.1</v>
      </c>
      <c r="AP26" s="4">
        <f t="shared" si="16"/>
        <v>9.0909090909090912E-2</v>
      </c>
      <c r="AQ26" s="4">
        <f t="shared" si="16"/>
        <v>8.3333333333333329E-2</v>
      </c>
      <c r="AR26" s="4">
        <f t="shared" si="16"/>
        <v>0</v>
      </c>
    </row>
    <row r="29" spans="1:44">
      <c r="F29" s="3" t="s">
        <v>14</v>
      </c>
      <c r="G29" s="3"/>
      <c r="H29" s="3"/>
      <c r="I29" s="39">
        <f>I25</f>
        <v>5250</v>
      </c>
      <c r="J29" s="39">
        <f t="shared" ref="J29:AR29" si="17">J25</f>
        <v>10500</v>
      </c>
      <c r="K29" s="39">
        <f t="shared" si="17"/>
        <v>13125</v>
      </c>
      <c r="L29" s="39">
        <f t="shared" si="17"/>
        <v>15750</v>
      </c>
      <c r="M29" s="39">
        <f t="shared" si="17"/>
        <v>18375</v>
      </c>
      <c r="N29" s="39">
        <f t="shared" si="17"/>
        <v>21000</v>
      </c>
      <c r="O29" s="39">
        <f t="shared" si="17"/>
        <v>23625</v>
      </c>
      <c r="P29" s="39">
        <f t="shared" si="17"/>
        <v>26250</v>
      </c>
      <c r="Q29" s="39">
        <f t="shared" si="17"/>
        <v>28875</v>
      </c>
      <c r="R29" s="39">
        <f t="shared" si="17"/>
        <v>31500</v>
      </c>
      <c r="S29" s="39">
        <f t="shared" si="17"/>
        <v>34125</v>
      </c>
      <c r="T29" s="39">
        <f t="shared" si="17"/>
        <v>34125</v>
      </c>
      <c r="U29" s="39">
        <f t="shared" si="17"/>
        <v>21600</v>
      </c>
      <c r="V29" s="39">
        <f t="shared" si="17"/>
        <v>43200</v>
      </c>
      <c r="W29" s="39">
        <f t="shared" si="17"/>
        <v>54000</v>
      </c>
      <c r="X29" s="39">
        <f t="shared" si="17"/>
        <v>64800</v>
      </c>
      <c r="Y29" s="39">
        <f t="shared" si="17"/>
        <v>75600</v>
      </c>
      <c r="Z29" s="39">
        <f t="shared" si="17"/>
        <v>86400</v>
      </c>
      <c r="AA29" s="39">
        <f t="shared" si="17"/>
        <v>97200</v>
      </c>
      <c r="AB29" s="39">
        <f t="shared" si="17"/>
        <v>108000</v>
      </c>
      <c r="AC29" s="39">
        <f t="shared" si="17"/>
        <v>118800</v>
      </c>
      <c r="AD29" s="39">
        <f t="shared" si="17"/>
        <v>129600</v>
      </c>
      <c r="AE29" s="39">
        <f t="shared" si="17"/>
        <v>140400</v>
      </c>
      <c r="AF29" s="39">
        <f t="shared" si="17"/>
        <v>140400</v>
      </c>
      <c r="AG29" s="39">
        <f t="shared" si="17"/>
        <v>40500</v>
      </c>
      <c r="AH29" s="39">
        <f t="shared" si="17"/>
        <v>81000</v>
      </c>
      <c r="AI29" s="39">
        <f t="shared" si="17"/>
        <v>101250</v>
      </c>
      <c r="AJ29" s="39">
        <f t="shared" si="17"/>
        <v>121500</v>
      </c>
      <c r="AK29" s="39">
        <f t="shared" si="17"/>
        <v>141750</v>
      </c>
      <c r="AL29" s="39">
        <f t="shared" si="17"/>
        <v>162000</v>
      </c>
      <c r="AM29" s="39">
        <f t="shared" si="17"/>
        <v>182250</v>
      </c>
      <c r="AN29" s="39">
        <f t="shared" si="17"/>
        <v>202500</v>
      </c>
      <c r="AO29" s="39">
        <f t="shared" si="17"/>
        <v>222750</v>
      </c>
      <c r="AP29" s="39">
        <f t="shared" si="17"/>
        <v>243000</v>
      </c>
      <c r="AQ29" s="39">
        <f t="shared" si="17"/>
        <v>263250</v>
      </c>
      <c r="AR29" s="39">
        <f t="shared" si="17"/>
        <v>263250</v>
      </c>
    </row>
    <row r="30" spans="1:44">
      <c r="F30" s="2" t="s">
        <v>5</v>
      </c>
      <c r="J30" s="4">
        <f t="shared" ref="J30:AR30" si="18">IFERROR((J29-I29)/I29,0)</f>
        <v>1</v>
      </c>
      <c r="K30" s="4">
        <f t="shared" si="18"/>
        <v>0.25</v>
      </c>
      <c r="L30" s="4">
        <f t="shared" si="18"/>
        <v>0.2</v>
      </c>
      <c r="M30" s="4">
        <f t="shared" si="18"/>
        <v>0.16666666666666666</v>
      </c>
      <c r="N30" s="4">
        <f t="shared" si="18"/>
        <v>0.14285714285714285</v>
      </c>
      <c r="O30" s="4">
        <f t="shared" si="18"/>
        <v>0.125</v>
      </c>
      <c r="P30" s="4">
        <f t="shared" si="18"/>
        <v>0.1111111111111111</v>
      </c>
      <c r="Q30" s="4">
        <f t="shared" si="18"/>
        <v>0.1</v>
      </c>
      <c r="R30" s="4">
        <f t="shared" si="18"/>
        <v>9.0909090909090912E-2</v>
      </c>
      <c r="S30" s="4">
        <f t="shared" si="18"/>
        <v>8.3333333333333329E-2</v>
      </c>
      <c r="T30" s="4">
        <f t="shared" si="18"/>
        <v>0</v>
      </c>
      <c r="U30" s="4">
        <f t="shared" si="18"/>
        <v>-0.36703296703296701</v>
      </c>
      <c r="V30" s="4">
        <f t="shared" si="18"/>
        <v>1</v>
      </c>
      <c r="W30" s="4">
        <f t="shared" si="18"/>
        <v>0.25</v>
      </c>
      <c r="X30" s="4">
        <f t="shared" si="18"/>
        <v>0.2</v>
      </c>
      <c r="Y30" s="4">
        <f t="shared" si="18"/>
        <v>0.16666666666666666</v>
      </c>
      <c r="Z30" s="4">
        <f t="shared" si="18"/>
        <v>0.14285714285714285</v>
      </c>
      <c r="AA30" s="4">
        <f t="shared" si="18"/>
        <v>0.125</v>
      </c>
      <c r="AB30" s="4">
        <f t="shared" si="18"/>
        <v>0.1111111111111111</v>
      </c>
      <c r="AC30" s="4">
        <f t="shared" si="18"/>
        <v>0.1</v>
      </c>
      <c r="AD30" s="4">
        <f t="shared" si="18"/>
        <v>9.0909090909090912E-2</v>
      </c>
      <c r="AE30" s="4">
        <f t="shared" si="18"/>
        <v>8.3333333333333329E-2</v>
      </c>
      <c r="AF30" s="4">
        <f t="shared" si="18"/>
        <v>0</v>
      </c>
      <c r="AG30" s="4">
        <f t="shared" si="18"/>
        <v>-0.71153846153846156</v>
      </c>
      <c r="AH30" s="4">
        <f t="shared" si="18"/>
        <v>1</v>
      </c>
      <c r="AI30" s="4">
        <f t="shared" si="18"/>
        <v>0.25</v>
      </c>
      <c r="AJ30" s="4">
        <f t="shared" si="18"/>
        <v>0.2</v>
      </c>
      <c r="AK30" s="4">
        <f t="shared" si="18"/>
        <v>0.16666666666666666</v>
      </c>
      <c r="AL30" s="4">
        <f t="shared" si="18"/>
        <v>0.14285714285714285</v>
      </c>
      <c r="AM30" s="4">
        <f t="shared" si="18"/>
        <v>0.125</v>
      </c>
      <c r="AN30" s="4">
        <f t="shared" si="18"/>
        <v>0.1111111111111111</v>
      </c>
      <c r="AO30" s="4">
        <f t="shared" si="18"/>
        <v>0.1</v>
      </c>
      <c r="AP30" s="4">
        <f t="shared" si="18"/>
        <v>9.0909090909090912E-2</v>
      </c>
      <c r="AQ30" s="4">
        <f t="shared" si="18"/>
        <v>8.3333333333333329E-2</v>
      </c>
      <c r="AR30" s="4">
        <f t="shared" si="18"/>
        <v>0</v>
      </c>
    </row>
    <row r="31" spans="1:44"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</row>
    <row r="32" spans="1:44"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</row>
    <row r="33" spans="9:44"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</row>
    <row r="34" spans="9:44"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</row>
    <row r="35" spans="9:44"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</row>
    <row r="36" spans="9:44"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</row>
    <row r="37" spans="9:44"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</row>
    <row r="38" spans="9:44"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</row>
    <row r="39" spans="9:44"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</row>
    <row r="40" spans="9:44"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</row>
    <row r="45" spans="9:44"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</row>
    <row r="46" spans="9:44"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</row>
    <row r="47" spans="9:44"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</row>
    <row r="48" spans="9:44"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</row>
    <row r="49" spans="9:44"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</row>
    <row r="50" spans="9:44"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</row>
  </sheetData>
  <mergeCells count="4">
    <mergeCell ref="G2:AR3"/>
    <mergeCell ref="B10:D10"/>
    <mergeCell ref="B14:D14"/>
    <mergeCell ref="B22:D2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9C5A-DFAF-4292-90EB-18411C89763C}">
  <dimension ref="B2:AQ15"/>
  <sheetViews>
    <sheetView showGridLines="0" zoomScale="80" zoomScaleNormal="80" workbookViewId="0">
      <selection activeCell="F2" sqref="F2:AQ3"/>
    </sheetView>
  </sheetViews>
  <sheetFormatPr defaultRowHeight="14.4"/>
  <cols>
    <col min="1" max="1" width="2.6640625" customWidth="1"/>
    <col min="2" max="4" width="6.5546875" bestFit="1" customWidth="1"/>
    <col min="6" max="6" width="21.6640625" bestFit="1" customWidth="1"/>
    <col min="8" max="8" width="13.44140625" bestFit="1" customWidth="1"/>
    <col min="9" max="11" width="13.88671875" bestFit="1" customWidth="1"/>
    <col min="12" max="19" width="15.109375" bestFit="1" customWidth="1"/>
    <col min="20" max="21" width="13.44140625" bestFit="1" customWidth="1"/>
    <col min="22" max="31" width="15.109375" bestFit="1" customWidth="1"/>
    <col min="32" max="32" width="13.44140625" bestFit="1" customWidth="1"/>
    <col min="33" max="43" width="15.109375" bestFit="1" customWidth="1"/>
  </cols>
  <sheetData>
    <row r="2" spans="2:43">
      <c r="F2" s="64" t="str">
        <f>"Marketing Budget - "&amp;'General Information'!C4</f>
        <v>Marketing Budget - Gen-X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2:43"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</row>
    <row r="5" spans="2:43">
      <c r="F5" s="17" t="s">
        <v>4</v>
      </c>
      <c r="G5" s="17"/>
      <c r="H5" s="22">
        <f>'General Information'!$C$5</f>
        <v>46388</v>
      </c>
      <c r="I5" s="22">
        <f>EDATE(H5,1)</f>
        <v>46419</v>
      </c>
      <c r="J5" s="22">
        <f t="shared" ref="J5:AQ5" si="0">EDATE(I5,1)</f>
        <v>46447</v>
      </c>
      <c r="K5" s="22">
        <f t="shared" si="0"/>
        <v>46478</v>
      </c>
      <c r="L5" s="22">
        <f t="shared" si="0"/>
        <v>46508</v>
      </c>
      <c r="M5" s="22">
        <f t="shared" si="0"/>
        <v>46539</v>
      </c>
      <c r="N5" s="22">
        <f t="shared" si="0"/>
        <v>46569</v>
      </c>
      <c r="O5" s="22">
        <f t="shared" si="0"/>
        <v>46600</v>
      </c>
      <c r="P5" s="22">
        <f t="shared" si="0"/>
        <v>46631</v>
      </c>
      <c r="Q5" s="22">
        <f t="shared" si="0"/>
        <v>46661</v>
      </c>
      <c r="R5" s="22">
        <f t="shared" si="0"/>
        <v>46692</v>
      </c>
      <c r="S5" s="22">
        <f t="shared" si="0"/>
        <v>46722</v>
      </c>
      <c r="T5" s="22">
        <f t="shared" si="0"/>
        <v>46753</v>
      </c>
      <c r="U5" s="22">
        <f t="shared" si="0"/>
        <v>46784</v>
      </c>
      <c r="V5" s="22">
        <f t="shared" si="0"/>
        <v>46813</v>
      </c>
      <c r="W5" s="22">
        <f t="shared" si="0"/>
        <v>46844</v>
      </c>
      <c r="X5" s="22">
        <f t="shared" si="0"/>
        <v>46874</v>
      </c>
      <c r="Y5" s="22">
        <f t="shared" si="0"/>
        <v>46905</v>
      </c>
      <c r="Z5" s="22">
        <f t="shared" si="0"/>
        <v>46935</v>
      </c>
      <c r="AA5" s="22">
        <f t="shared" si="0"/>
        <v>46966</v>
      </c>
      <c r="AB5" s="22">
        <f t="shared" si="0"/>
        <v>46997</v>
      </c>
      <c r="AC5" s="22">
        <f t="shared" si="0"/>
        <v>47027</v>
      </c>
      <c r="AD5" s="22">
        <f t="shared" si="0"/>
        <v>47058</v>
      </c>
      <c r="AE5" s="22">
        <f t="shared" si="0"/>
        <v>47088</v>
      </c>
      <c r="AF5" s="22">
        <f t="shared" si="0"/>
        <v>47119</v>
      </c>
      <c r="AG5" s="22">
        <f t="shared" si="0"/>
        <v>47150</v>
      </c>
      <c r="AH5" s="22">
        <f t="shared" si="0"/>
        <v>47178</v>
      </c>
      <c r="AI5" s="22">
        <f t="shared" si="0"/>
        <v>47209</v>
      </c>
      <c r="AJ5" s="22">
        <f t="shared" si="0"/>
        <v>47239</v>
      </c>
      <c r="AK5" s="22">
        <f t="shared" si="0"/>
        <v>47270</v>
      </c>
      <c r="AL5" s="22">
        <f t="shared" si="0"/>
        <v>47300</v>
      </c>
      <c r="AM5" s="22">
        <f t="shared" si="0"/>
        <v>47331</v>
      </c>
      <c r="AN5" s="22">
        <f t="shared" si="0"/>
        <v>47362</v>
      </c>
      <c r="AO5" s="22">
        <f t="shared" si="0"/>
        <v>47392</v>
      </c>
      <c r="AP5" s="22">
        <f t="shared" si="0"/>
        <v>47423</v>
      </c>
      <c r="AQ5" s="22">
        <f t="shared" si="0"/>
        <v>47453</v>
      </c>
    </row>
    <row r="6" spans="2:43">
      <c r="F6" s="30"/>
      <c r="G6" s="30"/>
      <c r="H6" s="21">
        <f>'Revenue Model'!I6</f>
        <v>1</v>
      </c>
      <c r="I6" s="21">
        <f>H6+1</f>
        <v>2</v>
      </c>
      <c r="J6" s="21">
        <f t="shared" ref="J6:AQ6" si="1">I6+1</f>
        <v>3</v>
      </c>
      <c r="K6" s="21">
        <f t="shared" si="1"/>
        <v>4</v>
      </c>
      <c r="L6" s="21">
        <f t="shared" si="1"/>
        <v>5</v>
      </c>
      <c r="M6" s="21">
        <f t="shared" si="1"/>
        <v>6</v>
      </c>
      <c r="N6" s="21">
        <f t="shared" si="1"/>
        <v>7</v>
      </c>
      <c r="O6" s="21">
        <f t="shared" si="1"/>
        <v>8</v>
      </c>
      <c r="P6" s="21">
        <f t="shared" si="1"/>
        <v>9</v>
      </c>
      <c r="Q6" s="21">
        <f t="shared" si="1"/>
        <v>10</v>
      </c>
      <c r="R6" s="21">
        <f t="shared" si="1"/>
        <v>11</v>
      </c>
      <c r="S6" s="21">
        <f t="shared" si="1"/>
        <v>12</v>
      </c>
      <c r="T6" s="21">
        <f t="shared" si="1"/>
        <v>13</v>
      </c>
      <c r="U6" s="21">
        <f t="shared" si="1"/>
        <v>14</v>
      </c>
      <c r="V6" s="21">
        <f t="shared" si="1"/>
        <v>15</v>
      </c>
      <c r="W6" s="21">
        <f t="shared" si="1"/>
        <v>16</v>
      </c>
      <c r="X6" s="21">
        <f t="shared" si="1"/>
        <v>17</v>
      </c>
      <c r="Y6" s="21">
        <f t="shared" si="1"/>
        <v>18</v>
      </c>
      <c r="Z6" s="21">
        <f t="shared" si="1"/>
        <v>19</v>
      </c>
      <c r="AA6" s="21">
        <f t="shared" si="1"/>
        <v>20</v>
      </c>
      <c r="AB6" s="21">
        <f t="shared" si="1"/>
        <v>21</v>
      </c>
      <c r="AC6" s="21">
        <f t="shared" si="1"/>
        <v>22</v>
      </c>
      <c r="AD6" s="21">
        <f t="shared" si="1"/>
        <v>23</v>
      </c>
      <c r="AE6" s="21">
        <f t="shared" si="1"/>
        <v>24</v>
      </c>
      <c r="AF6" s="21">
        <f t="shared" si="1"/>
        <v>25</v>
      </c>
      <c r="AG6" s="21">
        <f t="shared" si="1"/>
        <v>26</v>
      </c>
      <c r="AH6" s="21">
        <f t="shared" si="1"/>
        <v>27</v>
      </c>
      <c r="AI6" s="21">
        <f t="shared" si="1"/>
        <v>28</v>
      </c>
      <c r="AJ6" s="21">
        <f t="shared" si="1"/>
        <v>29</v>
      </c>
      <c r="AK6" s="21">
        <f t="shared" si="1"/>
        <v>30</v>
      </c>
      <c r="AL6" s="21">
        <f t="shared" si="1"/>
        <v>31</v>
      </c>
      <c r="AM6" s="21">
        <f t="shared" si="1"/>
        <v>32</v>
      </c>
      <c r="AN6" s="21">
        <f t="shared" si="1"/>
        <v>33</v>
      </c>
      <c r="AO6" s="21">
        <f t="shared" si="1"/>
        <v>34</v>
      </c>
      <c r="AP6" s="21">
        <f t="shared" si="1"/>
        <v>35</v>
      </c>
      <c r="AQ6" s="21">
        <f t="shared" si="1"/>
        <v>36</v>
      </c>
    </row>
    <row r="7" spans="2:43" hidden="1">
      <c r="H7" s="54">
        <f>$B$10</f>
        <v>2027</v>
      </c>
      <c r="I7" s="54">
        <f>H7</f>
        <v>2027</v>
      </c>
      <c r="J7" s="54">
        <f t="shared" ref="J7:S7" si="2">I7</f>
        <v>2027</v>
      </c>
      <c r="K7" s="54">
        <f t="shared" si="2"/>
        <v>2027</v>
      </c>
      <c r="L7" s="54">
        <f t="shared" si="2"/>
        <v>2027</v>
      </c>
      <c r="M7" s="54">
        <f t="shared" si="2"/>
        <v>2027</v>
      </c>
      <c r="N7" s="54">
        <f t="shared" si="2"/>
        <v>2027</v>
      </c>
      <c r="O7" s="54">
        <f t="shared" si="2"/>
        <v>2027</v>
      </c>
      <c r="P7" s="54">
        <f t="shared" si="2"/>
        <v>2027</v>
      </c>
      <c r="Q7" s="54">
        <f t="shared" si="2"/>
        <v>2027</v>
      </c>
      <c r="R7" s="54">
        <f t="shared" si="2"/>
        <v>2027</v>
      </c>
      <c r="S7" s="54">
        <f t="shared" si="2"/>
        <v>2027</v>
      </c>
      <c r="T7" s="54">
        <f>$C$10</f>
        <v>2028</v>
      </c>
      <c r="U7" s="54">
        <f>T7</f>
        <v>2028</v>
      </c>
      <c r="V7" s="54">
        <f t="shared" ref="V7:AE7" si="3">U7</f>
        <v>2028</v>
      </c>
      <c r="W7" s="54">
        <f t="shared" si="3"/>
        <v>2028</v>
      </c>
      <c r="X7" s="54">
        <f t="shared" si="3"/>
        <v>2028</v>
      </c>
      <c r="Y7" s="54">
        <f t="shared" si="3"/>
        <v>2028</v>
      </c>
      <c r="Z7" s="54">
        <f t="shared" si="3"/>
        <v>2028</v>
      </c>
      <c r="AA7" s="54">
        <f t="shared" si="3"/>
        <v>2028</v>
      </c>
      <c r="AB7" s="54">
        <f t="shared" si="3"/>
        <v>2028</v>
      </c>
      <c r="AC7" s="54">
        <f t="shared" si="3"/>
        <v>2028</v>
      </c>
      <c r="AD7" s="54">
        <f t="shared" si="3"/>
        <v>2028</v>
      </c>
      <c r="AE7" s="54">
        <f t="shared" si="3"/>
        <v>2028</v>
      </c>
      <c r="AF7" s="54">
        <f>$D$10</f>
        <v>2029</v>
      </c>
      <c r="AG7" s="54">
        <f>AF7</f>
        <v>2029</v>
      </c>
      <c r="AH7" s="54">
        <f t="shared" ref="AH7:AQ7" si="4">AG7</f>
        <v>2029</v>
      </c>
      <c r="AI7" s="54">
        <f t="shared" si="4"/>
        <v>2029</v>
      </c>
      <c r="AJ7" s="54">
        <f t="shared" si="4"/>
        <v>2029</v>
      </c>
      <c r="AK7" s="54">
        <f t="shared" si="4"/>
        <v>2029</v>
      </c>
      <c r="AL7" s="54">
        <f t="shared" si="4"/>
        <v>2029</v>
      </c>
      <c r="AM7" s="54">
        <f t="shared" si="4"/>
        <v>2029</v>
      </c>
      <c r="AN7" s="54">
        <f t="shared" si="4"/>
        <v>2029</v>
      </c>
      <c r="AO7" s="54">
        <f t="shared" si="4"/>
        <v>2029</v>
      </c>
      <c r="AP7" s="54">
        <f t="shared" si="4"/>
        <v>2029</v>
      </c>
      <c r="AQ7" s="54">
        <f t="shared" si="4"/>
        <v>2029</v>
      </c>
    </row>
    <row r="9" spans="2:43">
      <c r="B9" s="65" t="s">
        <v>76</v>
      </c>
      <c r="C9" s="65"/>
      <c r="D9" s="65"/>
    </row>
    <row r="10" spans="2:43">
      <c r="B10" s="46">
        <f>YEAR('General Information'!$C$5)</f>
        <v>2027</v>
      </c>
      <c r="C10" s="46">
        <f>B10+1</f>
        <v>2028</v>
      </c>
      <c r="D10" s="46">
        <f>C10+1</f>
        <v>2029</v>
      </c>
      <c r="F10" s="1" t="s">
        <v>49</v>
      </c>
      <c r="G10" s="1"/>
      <c r="H10" s="61">
        <f t="shared" ref="H10:AQ10" si="5">H11*H15</f>
        <v>330000</v>
      </c>
      <c r="I10" s="61">
        <f t="shared" si="5"/>
        <v>660000</v>
      </c>
      <c r="J10" s="61">
        <f t="shared" si="5"/>
        <v>825000.00000000012</v>
      </c>
      <c r="K10" s="61">
        <f t="shared" si="5"/>
        <v>990000.00000000012</v>
      </c>
      <c r="L10" s="61">
        <f t="shared" si="5"/>
        <v>1155000</v>
      </c>
      <c r="M10" s="61">
        <f t="shared" si="5"/>
        <v>1320000</v>
      </c>
      <c r="N10" s="61">
        <f t="shared" si="5"/>
        <v>1485000.0000000002</v>
      </c>
      <c r="O10" s="61">
        <f t="shared" si="5"/>
        <v>1650000.0000000002</v>
      </c>
      <c r="P10" s="61">
        <f t="shared" si="5"/>
        <v>1815000.0000000002</v>
      </c>
      <c r="Q10" s="61">
        <f t="shared" si="5"/>
        <v>1980000.0000000002</v>
      </c>
      <c r="R10" s="61">
        <f t="shared" si="5"/>
        <v>2145000</v>
      </c>
      <c r="S10" s="61">
        <f t="shared" si="5"/>
        <v>2145000</v>
      </c>
      <c r="T10" s="61">
        <f t="shared" si="5"/>
        <v>864000</v>
      </c>
      <c r="U10" s="61">
        <f t="shared" si="5"/>
        <v>1728000</v>
      </c>
      <c r="V10" s="61">
        <f t="shared" si="5"/>
        <v>2160000</v>
      </c>
      <c r="W10" s="61">
        <f t="shared" si="5"/>
        <v>2592000</v>
      </c>
      <c r="X10" s="61">
        <f t="shared" si="5"/>
        <v>3024000</v>
      </c>
      <c r="Y10" s="61">
        <f t="shared" si="5"/>
        <v>3456000</v>
      </c>
      <c r="Z10" s="61">
        <f t="shared" si="5"/>
        <v>3888000</v>
      </c>
      <c r="AA10" s="61">
        <f t="shared" si="5"/>
        <v>4320000</v>
      </c>
      <c r="AB10" s="61">
        <f t="shared" si="5"/>
        <v>4752000</v>
      </c>
      <c r="AC10" s="61">
        <f t="shared" si="5"/>
        <v>5184000</v>
      </c>
      <c r="AD10" s="61">
        <f t="shared" si="5"/>
        <v>5616000</v>
      </c>
      <c r="AE10" s="61">
        <f t="shared" si="5"/>
        <v>5616000</v>
      </c>
      <c r="AF10" s="61">
        <f t="shared" si="5"/>
        <v>866666.66666666674</v>
      </c>
      <c r="AG10" s="61">
        <f t="shared" si="5"/>
        <v>1733333.3333333335</v>
      </c>
      <c r="AH10" s="61">
        <f t="shared" si="5"/>
        <v>2166666.666666667</v>
      </c>
      <c r="AI10" s="61">
        <f t="shared" si="5"/>
        <v>2600000</v>
      </c>
      <c r="AJ10" s="61">
        <f t="shared" si="5"/>
        <v>3033333.3333333335</v>
      </c>
      <c r="AK10" s="61">
        <f t="shared" si="5"/>
        <v>3466666.666666667</v>
      </c>
      <c r="AL10" s="61">
        <f t="shared" si="5"/>
        <v>3900000</v>
      </c>
      <c r="AM10" s="61">
        <f t="shared" si="5"/>
        <v>4333333.333333334</v>
      </c>
      <c r="AN10" s="61">
        <f t="shared" si="5"/>
        <v>4766666.666666667</v>
      </c>
      <c r="AO10" s="61">
        <f t="shared" si="5"/>
        <v>5200000</v>
      </c>
      <c r="AP10" s="61">
        <f t="shared" si="5"/>
        <v>5633333.333333334</v>
      </c>
      <c r="AQ10" s="61">
        <f t="shared" si="5"/>
        <v>5633333.333333334</v>
      </c>
    </row>
    <row r="11" spans="2:43">
      <c r="B11" s="57">
        <v>1.1000000000000001</v>
      </c>
      <c r="C11" s="57">
        <v>1.2</v>
      </c>
      <c r="D11" s="57">
        <v>1.3</v>
      </c>
      <c r="F11" t="s">
        <v>75</v>
      </c>
      <c r="H11" s="58">
        <f t="shared" ref="H11:AQ11" si="6">HLOOKUP(H7,$B$10:$D$11,2,0)</f>
        <v>1.1000000000000001</v>
      </c>
      <c r="I11" s="58">
        <f t="shared" si="6"/>
        <v>1.1000000000000001</v>
      </c>
      <c r="J11" s="58">
        <f t="shared" si="6"/>
        <v>1.1000000000000001</v>
      </c>
      <c r="K11" s="58">
        <f t="shared" si="6"/>
        <v>1.1000000000000001</v>
      </c>
      <c r="L11" s="58">
        <f t="shared" si="6"/>
        <v>1.1000000000000001</v>
      </c>
      <c r="M11" s="58">
        <f t="shared" si="6"/>
        <v>1.1000000000000001</v>
      </c>
      <c r="N11" s="58">
        <f t="shared" si="6"/>
        <v>1.1000000000000001</v>
      </c>
      <c r="O11" s="58">
        <f t="shared" si="6"/>
        <v>1.1000000000000001</v>
      </c>
      <c r="P11" s="58">
        <f t="shared" si="6"/>
        <v>1.1000000000000001</v>
      </c>
      <c r="Q11" s="58">
        <f t="shared" si="6"/>
        <v>1.1000000000000001</v>
      </c>
      <c r="R11" s="58">
        <f t="shared" si="6"/>
        <v>1.1000000000000001</v>
      </c>
      <c r="S11" s="58">
        <f t="shared" si="6"/>
        <v>1.1000000000000001</v>
      </c>
      <c r="T11" s="58">
        <f t="shared" si="6"/>
        <v>1.2</v>
      </c>
      <c r="U11" s="58">
        <f t="shared" si="6"/>
        <v>1.2</v>
      </c>
      <c r="V11" s="58">
        <f t="shared" si="6"/>
        <v>1.2</v>
      </c>
      <c r="W11" s="58">
        <f t="shared" si="6"/>
        <v>1.2</v>
      </c>
      <c r="X11" s="58">
        <f t="shared" si="6"/>
        <v>1.2</v>
      </c>
      <c r="Y11" s="58">
        <f t="shared" si="6"/>
        <v>1.2</v>
      </c>
      <c r="Z11" s="58">
        <f t="shared" si="6"/>
        <v>1.2</v>
      </c>
      <c r="AA11" s="58">
        <f t="shared" si="6"/>
        <v>1.2</v>
      </c>
      <c r="AB11" s="58">
        <f t="shared" si="6"/>
        <v>1.2</v>
      </c>
      <c r="AC11" s="58">
        <f t="shared" si="6"/>
        <v>1.2</v>
      </c>
      <c r="AD11" s="58">
        <f t="shared" si="6"/>
        <v>1.2</v>
      </c>
      <c r="AE11" s="58">
        <f t="shared" si="6"/>
        <v>1.2</v>
      </c>
      <c r="AF11" s="58">
        <f t="shared" si="6"/>
        <v>1.3</v>
      </c>
      <c r="AG11" s="58">
        <f t="shared" si="6"/>
        <v>1.3</v>
      </c>
      <c r="AH11" s="58">
        <f t="shared" si="6"/>
        <v>1.3</v>
      </c>
      <c r="AI11" s="58">
        <f t="shared" si="6"/>
        <v>1.3</v>
      </c>
      <c r="AJ11" s="58">
        <f t="shared" si="6"/>
        <v>1.3</v>
      </c>
      <c r="AK11" s="58">
        <f t="shared" si="6"/>
        <v>1.3</v>
      </c>
      <c r="AL11" s="58">
        <f t="shared" si="6"/>
        <v>1.3</v>
      </c>
      <c r="AM11" s="58">
        <f t="shared" si="6"/>
        <v>1.3</v>
      </c>
      <c r="AN11" s="58">
        <f t="shared" si="6"/>
        <v>1.3</v>
      </c>
      <c r="AO11" s="58">
        <f t="shared" si="6"/>
        <v>1.3</v>
      </c>
      <c r="AP11" s="58">
        <f t="shared" si="6"/>
        <v>1.3</v>
      </c>
      <c r="AQ11" s="58">
        <f t="shared" si="6"/>
        <v>1.3</v>
      </c>
    </row>
    <row r="13" spans="2:43">
      <c r="B13" s="65" t="s">
        <v>48</v>
      </c>
      <c r="C13" s="65"/>
      <c r="D13" s="65"/>
      <c r="F13" t="s">
        <v>48</v>
      </c>
      <c r="H13" s="59">
        <f t="shared" ref="H13:AQ13" si="7">HLOOKUP(H7,$B$14:$D$15,2,0)</f>
        <v>0.02</v>
      </c>
      <c r="I13" s="59">
        <f t="shared" si="7"/>
        <v>0.02</v>
      </c>
      <c r="J13" s="59">
        <f t="shared" si="7"/>
        <v>0.02</v>
      </c>
      <c r="K13" s="59">
        <f t="shared" si="7"/>
        <v>0.02</v>
      </c>
      <c r="L13" s="59">
        <f t="shared" si="7"/>
        <v>0.02</v>
      </c>
      <c r="M13" s="59">
        <f t="shared" si="7"/>
        <v>0.02</v>
      </c>
      <c r="N13" s="59">
        <f t="shared" si="7"/>
        <v>0.02</v>
      </c>
      <c r="O13" s="59">
        <f t="shared" si="7"/>
        <v>0.02</v>
      </c>
      <c r="P13" s="59">
        <f t="shared" si="7"/>
        <v>0.02</v>
      </c>
      <c r="Q13" s="59">
        <f t="shared" si="7"/>
        <v>0.02</v>
      </c>
      <c r="R13" s="59">
        <f t="shared" si="7"/>
        <v>0.02</v>
      </c>
      <c r="S13" s="59">
        <f t="shared" si="7"/>
        <v>0.02</v>
      </c>
      <c r="T13" s="59">
        <f t="shared" si="7"/>
        <v>2.5000000000000001E-2</v>
      </c>
      <c r="U13" s="59">
        <f t="shared" si="7"/>
        <v>2.5000000000000001E-2</v>
      </c>
      <c r="V13" s="59">
        <f t="shared" si="7"/>
        <v>2.5000000000000001E-2</v>
      </c>
      <c r="W13" s="59">
        <f t="shared" si="7"/>
        <v>2.5000000000000001E-2</v>
      </c>
      <c r="X13" s="59">
        <f t="shared" si="7"/>
        <v>2.5000000000000001E-2</v>
      </c>
      <c r="Y13" s="59">
        <f t="shared" si="7"/>
        <v>2.5000000000000001E-2</v>
      </c>
      <c r="Z13" s="59">
        <f t="shared" si="7"/>
        <v>2.5000000000000001E-2</v>
      </c>
      <c r="AA13" s="59">
        <f t="shared" si="7"/>
        <v>2.5000000000000001E-2</v>
      </c>
      <c r="AB13" s="59">
        <f t="shared" si="7"/>
        <v>2.5000000000000001E-2</v>
      </c>
      <c r="AC13" s="59">
        <f t="shared" si="7"/>
        <v>2.5000000000000001E-2</v>
      </c>
      <c r="AD13" s="59">
        <f t="shared" si="7"/>
        <v>2.5000000000000001E-2</v>
      </c>
      <c r="AE13" s="59">
        <f t="shared" si="7"/>
        <v>2.5000000000000001E-2</v>
      </c>
      <c r="AF13" s="59">
        <f t="shared" si="7"/>
        <v>0.03</v>
      </c>
      <c r="AG13" s="59">
        <f t="shared" si="7"/>
        <v>0.03</v>
      </c>
      <c r="AH13" s="59">
        <f t="shared" si="7"/>
        <v>0.03</v>
      </c>
      <c r="AI13" s="59">
        <f t="shared" si="7"/>
        <v>0.03</v>
      </c>
      <c r="AJ13" s="59">
        <f t="shared" si="7"/>
        <v>0.03</v>
      </c>
      <c r="AK13" s="59">
        <f t="shared" si="7"/>
        <v>0.03</v>
      </c>
      <c r="AL13" s="59">
        <f t="shared" si="7"/>
        <v>0.03</v>
      </c>
      <c r="AM13" s="59">
        <f t="shared" si="7"/>
        <v>0.03</v>
      </c>
      <c r="AN13" s="59">
        <f t="shared" si="7"/>
        <v>0.03</v>
      </c>
      <c r="AO13" s="59">
        <f t="shared" si="7"/>
        <v>0.03</v>
      </c>
      <c r="AP13" s="59">
        <f t="shared" si="7"/>
        <v>0.03</v>
      </c>
      <c r="AQ13" s="59">
        <f t="shared" si="7"/>
        <v>0.03</v>
      </c>
    </row>
    <row r="14" spans="2:43">
      <c r="B14" s="46">
        <f>YEAR('General Information'!$C$5)</f>
        <v>2027</v>
      </c>
      <c r="C14" s="46">
        <f>B14+1</f>
        <v>2028</v>
      </c>
      <c r="D14" s="46">
        <f>C14+1</f>
        <v>2029</v>
      </c>
      <c r="F14" t="s">
        <v>58</v>
      </c>
      <c r="H14" s="56">
        <f>'Revenue Model'!I12</f>
        <v>6000</v>
      </c>
      <c r="I14" s="56">
        <f>'Revenue Model'!J12</f>
        <v>12000</v>
      </c>
      <c r="J14" s="56">
        <f>'Revenue Model'!K12</f>
        <v>15000</v>
      </c>
      <c r="K14" s="56">
        <f>'Revenue Model'!L12</f>
        <v>18000</v>
      </c>
      <c r="L14" s="56">
        <f>'Revenue Model'!M12</f>
        <v>21000</v>
      </c>
      <c r="M14" s="56">
        <f>'Revenue Model'!N12</f>
        <v>24000</v>
      </c>
      <c r="N14" s="56">
        <f>'Revenue Model'!O12</f>
        <v>27000</v>
      </c>
      <c r="O14" s="56">
        <f>'Revenue Model'!P12</f>
        <v>30000</v>
      </c>
      <c r="P14" s="56">
        <f>'Revenue Model'!Q12</f>
        <v>33000</v>
      </c>
      <c r="Q14" s="56">
        <f>'Revenue Model'!R12</f>
        <v>36000</v>
      </c>
      <c r="R14" s="56">
        <f>'Revenue Model'!S12</f>
        <v>39000</v>
      </c>
      <c r="S14" s="56">
        <f>'Revenue Model'!T12</f>
        <v>39000</v>
      </c>
      <c r="T14" s="56">
        <f>'Revenue Model'!U12</f>
        <v>18000</v>
      </c>
      <c r="U14" s="56">
        <f>'Revenue Model'!V12</f>
        <v>36000</v>
      </c>
      <c r="V14" s="56">
        <f>'Revenue Model'!W12</f>
        <v>45000</v>
      </c>
      <c r="W14" s="56">
        <f>'Revenue Model'!X12</f>
        <v>54000</v>
      </c>
      <c r="X14" s="56">
        <f>'Revenue Model'!Y12</f>
        <v>63000</v>
      </c>
      <c r="Y14" s="56">
        <f>'Revenue Model'!Z12</f>
        <v>72000</v>
      </c>
      <c r="Z14" s="56">
        <f>'Revenue Model'!AA12</f>
        <v>81000</v>
      </c>
      <c r="AA14" s="56">
        <f>'Revenue Model'!AB12</f>
        <v>90000</v>
      </c>
      <c r="AB14" s="56">
        <f>'Revenue Model'!AC12</f>
        <v>99000</v>
      </c>
      <c r="AC14" s="56">
        <f>'Revenue Model'!AD12</f>
        <v>108000</v>
      </c>
      <c r="AD14" s="56">
        <f>'Revenue Model'!AE12</f>
        <v>117000</v>
      </c>
      <c r="AE14" s="56">
        <f>'Revenue Model'!AF12</f>
        <v>117000</v>
      </c>
      <c r="AF14" s="56">
        <f>'Revenue Model'!AG12</f>
        <v>20000</v>
      </c>
      <c r="AG14" s="56">
        <f>'Revenue Model'!AH12</f>
        <v>40000</v>
      </c>
      <c r="AH14" s="56">
        <f>'Revenue Model'!AI12</f>
        <v>50000</v>
      </c>
      <c r="AI14" s="56">
        <f>'Revenue Model'!AJ12</f>
        <v>60000</v>
      </c>
      <c r="AJ14" s="56">
        <f>'Revenue Model'!AK12</f>
        <v>70000</v>
      </c>
      <c r="AK14" s="56">
        <f>'Revenue Model'!AL12</f>
        <v>80000</v>
      </c>
      <c r="AL14" s="56">
        <f>'Revenue Model'!AM12</f>
        <v>90000</v>
      </c>
      <c r="AM14" s="56">
        <f>'Revenue Model'!AN12</f>
        <v>100000</v>
      </c>
      <c r="AN14" s="56">
        <f>'Revenue Model'!AO12</f>
        <v>110000</v>
      </c>
      <c r="AO14" s="56">
        <f>'Revenue Model'!AP12</f>
        <v>120000</v>
      </c>
      <c r="AP14" s="56">
        <f>'Revenue Model'!AQ12</f>
        <v>130000</v>
      </c>
      <c r="AQ14" s="56">
        <f>'Revenue Model'!AR12</f>
        <v>130000</v>
      </c>
    </row>
    <row r="15" spans="2:43">
      <c r="B15" s="60">
        <v>0.02</v>
      </c>
      <c r="C15" s="60">
        <v>2.5000000000000001E-2</v>
      </c>
      <c r="D15" s="60">
        <v>0.03</v>
      </c>
      <c r="F15" t="s">
        <v>77</v>
      </c>
      <c r="H15" s="62">
        <f>H14/H13</f>
        <v>300000</v>
      </c>
      <c r="I15" s="62">
        <f t="shared" ref="I15:AQ15" si="8">I14/I13</f>
        <v>600000</v>
      </c>
      <c r="J15" s="62">
        <f t="shared" si="8"/>
        <v>750000</v>
      </c>
      <c r="K15" s="62">
        <f t="shared" si="8"/>
        <v>900000</v>
      </c>
      <c r="L15" s="62">
        <f t="shared" si="8"/>
        <v>1050000</v>
      </c>
      <c r="M15" s="62">
        <f t="shared" si="8"/>
        <v>1200000</v>
      </c>
      <c r="N15" s="62">
        <f t="shared" si="8"/>
        <v>1350000</v>
      </c>
      <c r="O15" s="62">
        <f t="shared" si="8"/>
        <v>1500000</v>
      </c>
      <c r="P15" s="62">
        <f t="shared" si="8"/>
        <v>1650000</v>
      </c>
      <c r="Q15" s="62">
        <f t="shared" si="8"/>
        <v>1800000</v>
      </c>
      <c r="R15" s="62">
        <f t="shared" si="8"/>
        <v>1950000</v>
      </c>
      <c r="S15" s="62">
        <f t="shared" si="8"/>
        <v>1950000</v>
      </c>
      <c r="T15" s="62">
        <f t="shared" si="8"/>
        <v>720000</v>
      </c>
      <c r="U15" s="62">
        <f t="shared" si="8"/>
        <v>1440000</v>
      </c>
      <c r="V15" s="62">
        <f t="shared" si="8"/>
        <v>1800000</v>
      </c>
      <c r="W15" s="62">
        <f t="shared" si="8"/>
        <v>2160000</v>
      </c>
      <c r="X15" s="62">
        <f t="shared" si="8"/>
        <v>2520000</v>
      </c>
      <c r="Y15" s="62">
        <f t="shared" si="8"/>
        <v>2880000</v>
      </c>
      <c r="Z15" s="62">
        <f t="shared" si="8"/>
        <v>3240000</v>
      </c>
      <c r="AA15" s="62">
        <f t="shared" si="8"/>
        <v>3600000</v>
      </c>
      <c r="AB15" s="62">
        <f t="shared" si="8"/>
        <v>3960000</v>
      </c>
      <c r="AC15" s="62">
        <f t="shared" si="8"/>
        <v>4320000</v>
      </c>
      <c r="AD15" s="62">
        <f t="shared" si="8"/>
        <v>4680000</v>
      </c>
      <c r="AE15" s="62">
        <f t="shared" si="8"/>
        <v>4680000</v>
      </c>
      <c r="AF15" s="62">
        <f t="shared" si="8"/>
        <v>666666.66666666674</v>
      </c>
      <c r="AG15" s="62">
        <f t="shared" si="8"/>
        <v>1333333.3333333335</v>
      </c>
      <c r="AH15" s="62">
        <f t="shared" si="8"/>
        <v>1666666.6666666667</v>
      </c>
      <c r="AI15" s="62">
        <f t="shared" si="8"/>
        <v>2000000</v>
      </c>
      <c r="AJ15" s="62">
        <f t="shared" si="8"/>
        <v>2333333.3333333335</v>
      </c>
      <c r="AK15" s="62">
        <f t="shared" si="8"/>
        <v>2666666.666666667</v>
      </c>
      <c r="AL15" s="62">
        <f t="shared" si="8"/>
        <v>3000000</v>
      </c>
      <c r="AM15" s="62">
        <f t="shared" si="8"/>
        <v>3333333.3333333335</v>
      </c>
      <c r="AN15" s="62">
        <f t="shared" si="8"/>
        <v>3666666.666666667</v>
      </c>
      <c r="AO15" s="62">
        <f t="shared" si="8"/>
        <v>4000000</v>
      </c>
      <c r="AP15" s="62">
        <f t="shared" si="8"/>
        <v>4333333.333333334</v>
      </c>
      <c r="AQ15" s="62">
        <f t="shared" si="8"/>
        <v>4333333.333333334</v>
      </c>
    </row>
  </sheetData>
  <mergeCells count="3">
    <mergeCell ref="F2:AQ3"/>
    <mergeCell ref="B13:D13"/>
    <mergeCell ref="B9:D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34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0" sqref="H20"/>
    </sheetView>
  </sheetViews>
  <sheetFormatPr defaultColWidth="8.88671875" defaultRowHeight="14.4"/>
  <cols>
    <col min="1" max="1" width="3.109375" customWidth="1"/>
    <col min="2" max="2" width="34.44140625" customWidth="1"/>
    <col min="3" max="3" width="10.33203125" customWidth="1"/>
    <col min="4" max="6" width="15.109375" bestFit="1" customWidth="1"/>
  </cols>
  <sheetData>
    <row r="2" spans="2:8">
      <c r="B2" s="66" t="str">
        <f>"Expense Input Sheet - "&amp;'General Information'!C4</f>
        <v>Expense Input Sheet - Gen-X</v>
      </c>
      <c r="C2" s="66"/>
      <c r="D2" s="66"/>
      <c r="E2" s="66"/>
      <c r="F2" s="66"/>
    </row>
    <row r="3" spans="2:8">
      <c r="B3" s="66"/>
      <c r="C3" s="66"/>
      <c r="D3" s="66"/>
      <c r="E3" s="66"/>
      <c r="F3" s="66"/>
    </row>
    <row r="5" spans="2:8">
      <c r="B5" s="31" t="s">
        <v>13</v>
      </c>
      <c r="C5" s="31"/>
      <c r="D5" s="19">
        <f>'Income Statement'!C5</f>
        <v>2027</v>
      </c>
      <c r="E5" s="19">
        <f>D5+1</f>
        <v>2028</v>
      </c>
      <c r="F5" s="19">
        <f t="shared" ref="F5" si="0">E5+1</f>
        <v>2029</v>
      </c>
    </row>
    <row r="7" spans="2:8">
      <c r="B7" s="36" t="s">
        <v>55</v>
      </c>
      <c r="C7" s="36"/>
      <c r="D7" s="37">
        <v>20000</v>
      </c>
      <c r="E7" s="37">
        <v>22000</v>
      </c>
      <c r="F7" s="37">
        <v>24200.000000000004</v>
      </c>
    </row>
    <row r="8" spans="2:8">
      <c r="B8" s="36" t="s">
        <v>54</v>
      </c>
      <c r="C8" s="36"/>
      <c r="D8" s="37">
        <v>0</v>
      </c>
      <c r="E8" s="37">
        <v>0</v>
      </c>
      <c r="F8" s="37">
        <v>0</v>
      </c>
    </row>
    <row r="9" spans="2:8">
      <c r="B9" s="36" t="s">
        <v>51</v>
      </c>
      <c r="C9" s="36"/>
      <c r="D9" s="37">
        <v>0</v>
      </c>
      <c r="E9" s="37">
        <v>0</v>
      </c>
      <c r="F9" s="37">
        <v>0</v>
      </c>
    </row>
    <row r="10" spans="2:8">
      <c r="B10" s="36" t="s">
        <v>52</v>
      </c>
      <c r="C10" s="36"/>
      <c r="D10" s="37">
        <v>0</v>
      </c>
      <c r="E10" s="37">
        <v>0</v>
      </c>
      <c r="F10" s="37">
        <v>0</v>
      </c>
    </row>
    <row r="11" spans="2:8">
      <c r="B11" s="36" t="s">
        <v>53</v>
      </c>
      <c r="C11" s="36"/>
      <c r="D11" s="37">
        <v>0</v>
      </c>
      <c r="E11" s="37">
        <v>0</v>
      </c>
      <c r="F11" s="37">
        <v>0</v>
      </c>
    </row>
    <row r="12" spans="2:8">
      <c r="B12" s="49" t="s">
        <v>50</v>
      </c>
      <c r="C12" s="49"/>
      <c r="D12" s="50">
        <f>SUM(D7:D11)</f>
        <v>20000</v>
      </c>
      <c r="E12" s="50">
        <f t="shared" ref="E12:F12" si="1">SUM(E7:E11)</f>
        <v>22000</v>
      </c>
      <c r="F12" s="50">
        <f t="shared" si="1"/>
        <v>24200.000000000004</v>
      </c>
    </row>
    <row r="14" spans="2:8">
      <c r="B14" s="11"/>
      <c r="C14" s="11"/>
      <c r="D14" s="7"/>
      <c r="E14" s="7"/>
      <c r="F14" s="7"/>
      <c r="H14" s="11"/>
    </row>
    <row r="15" spans="2:8">
      <c r="B15" s="36" t="s">
        <v>63</v>
      </c>
      <c r="C15" s="36"/>
      <c r="D15" s="37">
        <v>8000</v>
      </c>
      <c r="E15" s="37">
        <v>10000</v>
      </c>
      <c r="F15" s="37">
        <v>14000</v>
      </c>
    </row>
    <row r="16" spans="2:8">
      <c r="B16" s="36"/>
      <c r="C16" s="36"/>
      <c r="D16" s="37"/>
      <c r="E16" s="37"/>
      <c r="F16" s="37"/>
    </row>
    <row r="17" spans="2:6">
      <c r="B17" s="36" t="s">
        <v>64</v>
      </c>
      <c r="C17" s="36"/>
      <c r="D17" s="37">
        <v>0</v>
      </c>
      <c r="E17" s="37">
        <v>12000</v>
      </c>
      <c r="F17" s="37">
        <f t="shared" ref="F17" si="2">E17*105%</f>
        <v>12600</v>
      </c>
    </row>
    <row r="18" spans="2:6">
      <c r="B18" s="36"/>
      <c r="C18" s="36"/>
      <c r="D18" s="37"/>
      <c r="E18" s="37"/>
      <c r="F18" s="37"/>
    </row>
    <row r="19" spans="2:6">
      <c r="B19" s="36" t="s">
        <v>65</v>
      </c>
      <c r="C19" s="36"/>
      <c r="D19" s="37">
        <v>22000</v>
      </c>
      <c r="E19" s="37">
        <v>32000</v>
      </c>
      <c r="F19" s="37">
        <v>40000</v>
      </c>
    </row>
    <row r="20" spans="2:6">
      <c r="B20" s="36"/>
      <c r="C20" s="36"/>
      <c r="D20" s="37"/>
      <c r="E20" s="37"/>
      <c r="F20" s="37"/>
    </row>
    <row r="21" spans="2:6">
      <c r="B21" s="36" t="s">
        <v>74</v>
      </c>
      <c r="C21" s="36"/>
      <c r="D21" s="37">
        <v>15000</v>
      </c>
      <c r="E21" s="37">
        <v>22000</v>
      </c>
      <c r="F21" s="37">
        <v>28000</v>
      </c>
    </row>
    <row r="22" spans="2:6">
      <c r="B22" s="36"/>
      <c r="C22" s="36"/>
      <c r="D22" s="37"/>
      <c r="E22" s="37"/>
      <c r="F22" s="37"/>
    </row>
    <row r="23" spans="2:6">
      <c r="D23" s="9"/>
      <c r="E23" s="9"/>
      <c r="F23" s="9"/>
    </row>
    <row r="24" spans="2:6">
      <c r="B24" s="49" t="s">
        <v>11</v>
      </c>
      <c r="C24" s="49"/>
      <c r="D24" s="50">
        <f t="shared" ref="D24:E24" si="3">SUM(D12:D22)</f>
        <v>65000</v>
      </c>
      <c r="E24" s="50">
        <f t="shared" si="3"/>
        <v>98000</v>
      </c>
      <c r="F24" s="50">
        <f>SUM(F12:F22)</f>
        <v>118800</v>
      </c>
    </row>
    <row r="26" spans="2:6">
      <c r="B26" t="s">
        <v>57</v>
      </c>
    </row>
    <row r="28" spans="2:6">
      <c r="B28" s="36" t="s">
        <v>61</v>
      </c>
      <c r="C28" s="36"/>
      <c r="D28" s="53">
        <v>0.03</v>
      </c>
      <c r="E28" s="53">
        <v>0.04</v>
      </c>
      <c r="F28" s="53">
        <v>0.05</v>
      </c>
    </row>
    <row r="29" spans="2:6">
      <c r="B29" s="36"/>
      <c r="C29" s="36"/>
      <c r="D29" s="37"/>
      <c r="E29" s="37"/>
      <c r="F29" s="37"/>
    </row>
    <row r="30" spans="2:6">
      <c r="D30" s="58"/>
      <c r="E30" s="58"/>
      <c r="F30" s="58"/>
    </row>
    <row r="32" spans="2:6">
      <c r="D32" s="48"/>
      <c r="E32" s="48"/>
      <c r="F32" s="48"/>
    </row>
    <row r="34" spans="4:6">
      <c r="D34" s="45"/>
      <c r="E34" s="45"/>
      <c r="F34" s="45"/>
    </row>
  </sheetData>
  <mergeCells count="1">
    <mergeCell ref="B2: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Q64"/>
  <sheetViews>
    <sheetView showGridLines="0" tabSelected="1" topLeftCell="W1" zoomScale="77" zoomScaleNormal="77" workbookViewId="0">
      <selection sqref="A1:AQ3"/>
    </sheetView>
  </sheetViews>
  <sheetFormatPr defaultColWidth="9.109375" defaultRowHeight="14.4"/>
  <cols>
    <col min="1" max="1" width="19.44140625" customWidth="1"/>
    <col min="2" max="2" width="28.44140625" customWidth="1"/>
    <col min="3" max="3" width="19.33203125" customWidth="1"/>
    <col min="4" max="4" width="17.6640625" customWidth="1"/>
    <col min="5" max="5" width="16" customWidth="1"/>
    <col min="6" max="6" width="16.109375" customWidth="1"/>
    <col min="7" max="7" width="13" customWidth="1"/>
    <col min="8" max="43" width="12.6640625" customWidth="1"/>
  </cols>
  <sheetData>
    <row r="2" spans="2:43" ht="15" customHeight="1">
      <c r="B2" s="66" t="str">
        <f>"Hiring Plan - "&amp;'General Information'!C4</f>
        <v>Hiring Plan - Gen-X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2:43" ht="15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2:43" ht="8.1" customHeight="1"/>
    <row r="5" spans="2:43">
      <c r="B5" s="17"/>
      <c r="C5" s="65" t="s">
        <v>38</v>
      </c>
      <c r="D5" s="65"/>
      <c r="E5" s="65"/>
      <c r="F5" s="17"/>
      <c r="G5" s="17"/>
      <c r="H5" s="22">
        <f>'Marketing Budget'!H5</f>
        <v>46388</v>
      </c>
      <c r="I5" s="22">
        <f>'Marketing Budget'!I5</f>
        <v>46419</v>
      </c>
      <c r="J5" s="22">
        <f>'Marketing Budget'!J5</f>
        <v>46447</v>
      </c>
      <c r="K5" s="22">
        <f>'Marketing Budget'!K5</f>
        <v>46478</v>
      </c>
      <c r="L5" s="22">
        <f>'Marketing Budget'!L5</f>
        <v>46508</v>
      </c>
      <c r="M5" s="22">
        <f>'Marketing Budget'!M5</f>
        <v>46539</v>
      </c>
      <c r="N5" s="22">
        <f>'Marketing Budget'!N5</f>
        <v>46569</v>
      </c>
      <c r="O5" s="22">
        <f>'Marketing Budget'!O5</f>
        <v>46600</v>
      </c>
      <c r="P5" s="22">
        <f>'Marketing Budget'!P5</f>
        <v>46631</v>
      </c>
      <c r="Q5" s="22">
        <f>'Marketing Budget'!Q5</f>
        <v>46661</v>
      </c>
      <c r="R5" s="22">
        <f>'Marketing Budget'!R5</f>
        <v>46692</v>
      </c>
      <c r="S5" s="22">
        <f>'Marketing Budget'!S5</f>
        <v>46722</v>
      </c>
      <c r="T5" s="22">
        <f>'Marketing Budget'!T5</f>
        <v>46753</v>
      </c>
      <c r="U5" s="22">
        <f>'Marketing Budget'!U5</f>
        <v>46784</v>
      </c>
      <c r="V5" s="22">
        <f>'Marketing Budget'!V5</f>
        <v>46813</v>
      </c>
      <c r="W5" s="22">
        <f>'Marketing Budget'!W5</f>
        <v>46844</v>
      </c>
      <c r="X5" s="22">
        <f>'Marketing Budget'!X5</f>
        <v>46874</v>
      </c>
      <c r="Y5" s="22">
        <f>'Marketing Budget'!Y5</f>
        <v>46905</v>
      </c>
      <c r="Z5" s="22">
        <f>'Marketing Budget'!Z5</f>
        <v>46935</v>
      </c>
      <c r="AA5" s="22">
        <f>'Marketing Budget'!AA5</f>
        <v>46966</v>
      </c>
      <c r="AB5" s="22">
        <f>'Marketing Budget'!AB5</f>
        <v>46997</v>
      </c>
      <c r="AC5" s="22">
        <f>'Marketing Budget'!AC5</f>
        <v>47027</v>
      </c>
      <c r="AD5" s="22">
        <f>'Marketing Budget'!AD5</f>
        <v>47058</v>
      </c>
      <c r="AE5" s="22">
        <f>'Marketing Budget'!AE5</f>
        <v>47088</v>
      </c>
      <c r="AF5" s="22">
        <f>'Marketing Budget'!AF5</f>
        <v>47119</v>
      </c>
      <c r="AG5" s="22">
        <f>'Marketing Budget'!AG5</f>
        <v>47150</v>
      </c>
      <c r="AH5" s="22">
        <f>'Marketing Budget'!AH5</f>
        <v>47178</v>
      </c>
      <c r="AI5" s="22">
        <f>'Marketing Budget'!AI5</f>
        <v>47209</v>
      </c>
      <c r="AJ5" s="22">
        <f>'Marketing Budget'!AJ5</f>
        <v>47239</v>
      </c>
      <c r="AK5" s="22">
        <f>'Marketing Budget'!AK5</f>
        <v>47270</v>
      </c>
      <c r="AL5" s="22">
        <f>'Marketing Budget'!AL5</f>
        <v>47300</v>
      </c>
      <c r="AM5" s="22">
        <f>'Marketing Budget'!AM5</f>
        <v>47331</v>
      </c>
      <c r="AN5" s="22">
        <f>'Marketing Budget'!AN5</f>
        <v>47362</v>
      </c>
      <c r="AO5" s="22">
        <f>'Marketing Budget'!AO5</f>
        <v>47392</v>
      </c>
      <c r="AP5" s="22">
        <f>'Marketing Budget'!AP5</f>
        <v>47423</v>
      </c>
      <c r="AQ5" s="22">
        <f>'Marketing Budget'!AQ5</f>
        <v>47453</v>
      </c>
    </row>
    <row r="6" spans="2:43">
      <c r="B6" s="17" t="s">
        <v>35</v>
      </c>
      <c r="C6" s="19">
        <f>'Income Statement'!C5</f>
        <v>2027</v>
      </c>
      <c r="D6" s="19">
        <f>'Income Statement'!D5</f>
        <v>2028</v>
      </c>
      <c r="E6" s="19">
        <f>'Income Statement'!E5</f>
        <v>2029</v>
      </c>
      <c r="F6" s="18" t="s">
        <v>6</v>
      </c>
      <c r="G6" s="17"/>
      <c r="H6" s="21">
        <f>'Marketing Budget'!H6</f>
        <v>1</v>
      </c>
      <c r="I6" s="21">
        <f>'Marketing Budget'!I6</f>
        <v>2</v>
      </c>
      <c r="J6" s="21">
        <f>'Marketing Budget'!J6</f>
        <v>3</v>
      </c>
      <c r="K6" s="21">
        <f>'Marketing Budget'!K6</f>
        <v>4</v>
      </c>
      <c r="L6" s="21">
        <f>'Marketing Budget'!L6</f>
        <v>5</v>
      </c>
      <c r="M6" s="21">
        <f>'Marketing Budget'!M6</f>
        <v>6</v>
      </c>
      <c r="N6" s="21">
        <f>'Marketing Budget'!N6</f>
        <v>7</v>
      </c>
      <c r="O6" s="21">
        <f>'Marketing Budget'!O6</f>
        <v>8</v>
      </c>
      <c r="P6" s="21">
        <f>'Marketing Budget'!P6</f>
        <v>9</v>
      </c>
      <c r="Q6" s="21">
        <f>'Marketing Budget'!Q6</f>
        <v>10</v>
      </c>
      <c r="R6" s="21">
        <f>'Marketing Budget'!R6</f>
        <v>11</v>
      </c>
      <c r="S6" s="21">
        <f>'Marketing Budget'!S6</f>
        <v>12</v>
      </c>
      <c r="T6" s="21">
        <f>'Marketing Budget'!T6</f>
        <v>13</v>
      </c>
      <c r="U6" s="21">
        <f>'Marketing Budget'!U6</f>
        <v>14</v>
      </c>
      <c r="V6" s="21">
        <f>'Marketing Budget'!V6</f>
        <v>15</v>
      </c>
      <c r="W6" s="21">
        <f>'Marketing Budget'!W6</f>
        <v>16</v>
      </c>
      <c r="X6" s="21">
        <f>'Marketing Budget'!X6</f>
        <v>17</v>
      </c>
      <c r="Y6" s="21">
        <f>'Marketing Budget'!Y6</f>
        <v>18</v>
      </c>
      <c r="Z6" s="21">
        <f>'Marketing Budget'!Z6</f>
        <v>19</v>
      </c>
      <c r="AA6" s="21">
        <f>'Marketing Budget'!AA6</f>
        <v>20</v>
      </c>
      <c r="AB6" s="21">
        <f>'Marketing Budget'!AB6</f>
        <v>21</v>
      </c>
      <c r="AC6" s="21">
        <f>'Marketing Budget'!AC6</f>
        <v>22</v>
      </c>
      <c r="AD6" s="21">
        <f>'Marketing Budget'!AD6</f>
        <v>23</v>
      </c>
      <c r="AE6" s="21">
        <f>'Marketing Budget'!AE6</f>
        <v>24</v>
      </c>
      <c r="AF6" s="21">
        <f>'Marketing Budget'!AF6</f>
        <v>25</v>
      </c>
      <c r="AG6" s="21">
        <f>'Marketing Budget'!AG6</f>
        <v>26</v>
      </c>
      <c r="AH6" s="21">
        <f>'Marketing Budget'!AH6</f>
        <v>27</v>
      </c>
      <c r="AI6" s="21">
        <f>'Marketing Budget'!AI6</f>
        <v>28</v>
      </c>
      <c r="AJ6" s="21">
        <f>'Marketing Budget'!AJ6</f>
        <v>29</v>
      </c>
      <c r="AK6" s="21">
        <f>'Marketing Budget'!AK6</f>
        <v>30</v>
      </c>
      <c r="AL6" s="21">
        <f>'Marketing Budget'!AL6</f>
        <v>31</v>
      </c>
      <c r="AM6" s="21">
        <f>'Marketing Budget'!AM6</f>
        <v>32</v>
      </c>
      <c r="AN6" s="21">
        <f>'Marketing Budget'!AN6</f>
        <v>33</v>
      </c>
      <c r="AO6" s="21">
        <f>'Marketing Budget'!AO6</f>
        <v>34</v>
      </c>
      <c r="AP6" s="21">
        <f>'Marketing Budget'!AP6</f>
        <v>35</v>
      </c>
      <c r="AQ6" s="21">
        <f>'Marketing Budget'!AQ6</f>
        <v>36</v>
      </c>
    </row>
    <row r="7" spans="2:43"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2:43">
      <c r="B8" s="14" t="s">
        <v>72</v>
      </c>
      <c r="C8" s="13">
        <v>0</v>
      </c>
      <c r="D8" s="13">
        <v>90000</v>
      </c>
      <c r="E8" s="13">
        <v>90000</v>
      </c>
      <c r="F8" s="20">
        <v>18</v>
      </c>
      <c r="H8" s="7">
        <f t="shared" ref="H8:S8" si="0">IF(AND((COLUMN(H8)-7&gt;=$F8),$F8&gt;0),$C8/12,0)*$C29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ref="T8:AE8" si="1">IF(AND((COLUMN(T8)-7&gt;=$F8),$F8&gt;0),$D8/12,0)*$D29</f>
        <v>0</v>
      </c>
      <c r="U8" s="7">
        <f t="shared" si="1"/>
        <v>0</v>
      </c>
      <c r="V8" s="7">
        <f t="shared" si="1"/>
        <v>0</v>
      </c>
      <c r="W8" s="7">
        <f t="shared" si="1"/>
        <v>0</v>
      </c>
      <c r="X8" s="7">
        <f t="shared" si="1"/>
        <v>0</v>
      </c>
      <c r="Y8" s="7">
        <f t="shared" si="1"/>
        <v>7500</v>
      </c>
      <c r="Z8" s="7">
        <f t="shared" si="1"/>
        <v>7500</v>
      </c>
      <c r="AA8" s="7">
        <f t="shared" si="1"/>
        <v>7500</v>
      </c>
      <c r="AB8" s="7">
        <f t="shared" si="1"/>
        <v>7500</v>
      </c>
      <c r="AC8" s="7">
        <f t="shared" si="1"/>
        <v>7500</v>
      </c>
      <c r="AD8" s="7">
        <f t="shared" si="1"/>
        <v>7500</v>
      </c>
      <c r="AE8" s="7">
        <f t="shared" si="1"/>
        <v>7500</v>
      </c>
      <c r="AF8" s="7">
        <f t="shared" ref="AF8:AQ8" si="2">IF(AND((COLUMN(AF8)-7&gt;=$F8),$F8&gt;0),$E8/12,0)*$E29</f>
        <v>7500</v>
      </c>
      <c r="AG8" s="7">
        <f t="shared" si="2"/>
        <v>7500</v>
      </c>
      <c r="AH8" s="7">
        <f t="shared" si="2"/>
        <v>7500</v>
      </c>
      <c r="AI8" s="7">
        <f t="shared" si="2"/>
        <v>7500</v>
      </c>
      <c r="AJ8" s="7">
        <f t="shared" si="2"/>
        <v>7500</v>
      </c>
      <c r="AK8" s="7">
        <f t="shared" si="2"/>
        <v>7500</v>
      </c>
      <c r="AL8" s="7">
        <f t="shared" si="2"/>
        <v>7500</v>
      </c>
      <c r="AM8" s="7">
        <f t="shared" si="2"/>
        <v>7500</v>
      </c>
      <c r="AN8" s="7">
        <f t="shared" si="2"/>
        <v>7500</v>
      </c>
      <c r="AO8" s="7">
        <f t="shared" si="2"/>
        <v>7500</v>
      </c>
      <c r="AP8" s="7">
        <f t="shared" si="2"/>
        <v>7500</v>
      </c>
      <c r="AQ8" s="7">
        <f t="shared" si="2"/>
        <v>7500</v>
      </c>
    </row>
    <row r="9" spans="2:43">
      <c r="B9" s="14" t="s">
        <v>56</v>
      </c>
      <c r="C9" s="13">
        <v>0</v>
      </c>
      <c r="D9" s="13">
        <v>90000</v>
      </c>
      <c r="E9" s="13">
        <v>90000</v>
      </c>
      <c r="F9" s="20">
        <v>18</v>
      </c>
      <c r="H9" s="7">
        <f t="shared" ref="H9:S9" si="3">IF(AND((COLUMN(H9)-7&gt;=$F9),$F9&gt;0),$C9/12,0)*$C30</f>
        <v>0</v>
      </c>
      <c r="I9" s="7">
        <f t="shared" si="3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0</v>
      </c>
      <c r="T9" s="7">
        <f t="shared" ref="T9:AE9" si="4">IF(AND((COLUMN(T9)-7&gt;=$F9),$F9&gt;0),$D9/12,0)*$D30</f>
        <v>0</v>
      </c>
      <c r="U9" s="7">
        <f t="shared" si="4"/>
        <v>0</v>
      </c>
      <c r="V9" s="7">
        <f t="shared" si="4"/>
        <v>0</v>
      </c>
      <c r="W9" s="7">
        <f t="shared" si="4"/>
        <v>0</v>
      </c>
      <c r="X9" s="7">
        <f t="shared" si="4"/>
        <v>0</v>
      </c>
      <c r="Y9" s="7">
        <f t="shared" si="4"/>
        <v>7500</v>
      </c>
      <c r="Z9" s="7">
        <f t="shared" si="4"/>
        <v>7500</v>
      </c>
      <c r="AA9" s="7">
        <f t="shared" si="4"/>
        <v>7500</v>
      </c>
      <c r="AB9" s="7">
        <f t="shared" si="4"/>
        <v>7500</v>
      </c>
      <c r="AC9" s="7">
        <f t="shared" si="4"/>
        <v>7500</v>
      </c>
      <c r="AD9" s="7">
        <f t="shared" si="4"/>
        <v>7500</v>
      </c>
      <c r="AE9" s="7">
        <f t="shared" si="4"/>
        <v>7500</v>
      </c>
      <c r="AF9" s="7">
        <f t="shared" ref="AF9:AQ9" si="5">IF(AND((COLUMN(AF9)-7&gt;=$F9),$F9&gt;0),$E9/12,0)*$E30</f>
        <v>7500</v>
      </c>
      <c r="AG9" s="7">
        <f t="shared" si="5"/>
        <v>7500</v>
      </c>
      <c r="AH9" s="7">
        <f t="shared" si="5"/>
        <v>7500</v>
      </c>
      <c r="AI9" s="7">
        <f t="shared" si="5"/>
        <v>7500</v>
      </c>
      <c r="AJ9" s="7">
        <f t="shared" si="5"/>
        <v>7500</v>
      </c>
      <c r="AK9" s="7">
        <f t="shared" si="5"/>
        <v>7500</v>
      </c>
      <c r="AL9" s="7">
        <f t="shared" si="5"/>
        <v>7500</v>
      </c>
      <c r="AM9" s="7">
        <f t="shared" si="5"/>
        <v>7500</v>
      </c>
      <c r="AN9" s="7">
        <f t="shared" si="5"/>
        <v>7500</v>
      </c>
      <c r="AO9" s="7">
        <f t="shared" si="5"/>
        <v>7500</v>
      </c>
      <c r="AP9" s="7">
        <f t="shared" si="5"/>
        <v>7500</v>
      </c>
      <c r="AQ9" s="7">
        <f t="shared" si="5"/>
        <v>7500</v>
      </c>
    </row>
    <row r="10" spans="2:43">
      <c r="B10" s="14" t="s">
        <v>73</v>
      </c>
      <c r="C10" s="13">
        <v>0</v>
      </c>
      <c r="D10" s="13">
        <v>90000</v>
      </c>
      <c r="E10" s="13">
        <v>90000</v>
      </c>
      <c r="F10" s="20">
        <v>18</v>
      </c>
      <c r="H10" s="7">
        <f t="shared" ref="H10:S10" si="6">IF(AND((COLUMN(H10)-7&gt;=$F10),$F10&gt;0),$C10/12,0)*$C31</f>
        <v>0</v>
      </c>
      <c r="I10" s="7">
        <f t="shared" si="6"/>
        <v>0</v>
      </c>
      <c r="J10" s="7">
        <f t="shared" si="6"/>
        <v>0</v>
      </c>
      <c r="K10" s="7">
        <f t="shared" si="6"/>
        <v>0</v>
      </c>
      <c r="L10" s="7">
        <f t="shared" si="6"/>
        <v>0</v>
      </c>
      <c r="M10" s="7">
        <f t="shared" si="6"/>
        <v>0</v>
      </c>
      <c r="N10" s="7">
        <f t="shared" si="6"/>
        <v>0</v>
      </c>
      <c r="O10" s="7">
        <f t="shared" si="6"/>
        <v>0</v>
      </c>
      <c r="P10" s="7">
        <f t="shared" si="6"/>
        <v>0</v>
      </c>
      <c r="Q10" s="7">
        <f t="shared" si="6"/>
        <v>0</v>
      </c>
      <c r="R10" s="7">
        <f t="shared" si="6"/>
        <v>0</v>
      </c>
      <c r="S10" s="7">
        <f t="shared" si="6"/>
        <v>0</v>
      </c>
      <c r="T10" s="7">
        <f t="shared" ref="T10:AE10" si="7">IF(AND((COLUMN(T10)-7&gt;=$F10),$F10&gt;0),$D10/12,0)*$D31</f>
        <v>0</v>
      </c>
      <c r="U10" s="7">
        <f t="shared" si="7"/>
        <v>0</v>
      </c>
      <c r="V10" s="7">
        <f t="shared" si="7"/>
        <v>0</v>
      </c>
      <c r="W10" s="7">
        <f t="shared" si="7"/>
        <v>0</v>
      </c>
      <c r="X10" s="7">
        <f t="shared" si="7"/>
        <v>0</v>
      </c>
      <c r="Y10" s="7">
        <f t="shared" si="7"/>
        <v>7500</v>
      </c>
      <c r="Z10" s="7">
        <f t="shared" si="7"/>
        <v>7500</v>
      </c>
      <c r="AA10" s="7">
        <f t="shared" si="7"/>
        <v>7500</v>
      </c>
      <c r="AB10" s="7">
        <f t="shared" si="7"/>
        <v>7500</v>
      </c>
      <c r="AC10" s="7">
        <f t="shared" si="7"/>
        <v>7500</v>
      </c>
      <c r="AD10" s="7">
        <f t="shared" si="7"/>
        <v>7500</v>
      </c>
      <c r="AE10" s="7">
        <f t="shared" si="7"/>
        <v>7500</v>
      </c>
      <c r="AF10" s="7">
        <f t="shared" ref="AF10:AQ10" si="8">IF(AND((COLUMN(AF10)-7&gt;=$F10),$F10&gt;0),$E10/12,0)*$E31</f>
        <v>7500</v>
      </c>
      <c r="AG10" s="7">
        <f t="shared" si="8"/>
        <v>7500</v>
      </c>
      <c r="AH10" s="7">
        <f t="shared" si="8"/>
        <v>7500</v>
      </c>
      <c r="AI10" s="7">
        <f t="shared" si="8"/>
        <v>7500</v>
      </c>
      <c r="AJ10" s="7">
        <f t="shared" si="8"/>
        <v>7500</v>
      </c>
      <c r="AK10" s="7">
        <f t="shared" si="8"/>
        <v>7500</v>
      </c>
      <c r="AL10" s="7">
        <f t="shared" si="8"/>
        <v>7500</v>
      </c>
      <c r="AM10" s="7">
        <f t="shared" si="8"/>
        <v>7500</v>
      </c>
      <c r="AN10" s="7">
        <f t="shared" si="8"/>
        <v>7500</v>
      </c>
      <c r="AO10" s="7">
        <f t="shared" si="8"/>
        <v>7500</v>
      </c>
      <c r="AP10" s="7">
        <f t="shared" si="8"/>
        <v>7500</v>
      </c>
      <c r="AQ10" s="7">
        <f t="shared" si="8"/>
        <v>7500</v>
      </c>
    </row>
    <row r="11" spans="2:43">
      <c r="B11" s="14" t="s">
        <v>66</v>
      </c>
      <c r="C11" s="13">
        <v>85000</v>
      </c>
      <c r="D11" s="13">
        <v>86700</v>
      </c>
      <c r="E11" s="13">
        <v>88434</v>
      </c>
      <c r="F11" s="20">
        <v>3</v>
      </c>
      <c r="H11" s="7">
        <f t="shared" ref="H11:S11" si="9">IF(AND((COLUMN(H11)-7&gt;=$F11),$F11&gt;0),$C11/12,0)*$C32</f>
        <v>0</v>
      </c>
      <c r="I11" s="7">
        <f t="shared" si="9"/>
        <v>0</v>
      </c>
      <c r="J11" s="7">
        <f t="shared" si="9"/>
        <v>7083.333333333333</v>
      </c>
      <c r="K11" s="7">
        <f t="shared" si="9"/>
        <v>7083.333333333333</v>
      </c>
      <c r="L11" s="7">
        <f t="shared" si="9"/>
        <v>7083.333333333333</v>
      </c>
      <c r="M11" s="7">
        <f t="shared" si="9"/>
        <v>7083.333333333333</v>
      </c>
      <c r="N11" s="7">
        <f t="shared" si="9"/>
        <v>7083.333333333333</v>
      </c>
      <c r="O11" s="7">
        <f t="shared" si="9"/>
        <v>7083.333333333333</v>
      </c>
      <c r="P11" s="7">
        <f t="shared" si="9"/>
        <v>7083.333333333333</v>
      </c>
      <c r="Q11" s="7">
        <f t="shared" si="9"/>
        <v>7083.333333333333</v>
      </c>
      <c r="R11" s="7">
        <f t="shared" si="9"/>
        <v>7083.333333333333</v>
      </c>
      <c r="S11" s="7">
        <f t="shared" si="9"/>
        <v>7083.333333333333</v>
      </c>
      <c r="T11" s="7">
        <f t="shared" ref="T11:AE11" si="10">IF(AND((COLUMN(T11)-7&gt;=$F11),$F11&gt;0),$D11/12,0)*$D32</f>
        <v>7225</v>
      </c>
      <c r="U11" s="7">
        <f t="shared" si="10"/>
        <v>7225</v>
      </c>
      <c r="V11" s="7">
        <f t="shared" si="10"/>
        <v>7225</v>
      </c>
      <c r="W11" s="7">
        <f t="shared" si="10"/>
        <v>7225</v>
      </c>
      <c r="X11" s="7">
        <f t="shared" si="10"/>
        <v>7225</v>
      </c>
      <c r="Y11" s="7">
        <f t="shared" si="10"/>
        <v>7225</v>
      </c>
      <c r="Z11" s="7">
        <f t="shared" si="10"/>
        <v>7225</v>
      </c>
      <c r="AA11" s="7">
        <f t="shared" si="10"/>
        <v>7225</v>
      </c>
      <c r="AB11" s="7">
        <f t="shared" si="10"/>
        <v>7225</v>
      </c>
      <c r="AC11" s="7">
        <f t="shared" si="10"/>
        <v>7225</v>
      </c>
      <c r="AD11" s="7">
        <f t="shared" si="10"/>
        <v>7225</v>
      </c>
      <c r="AE11" s="7">
        <f t="shared" si="10"/>
        <v>7225</v>
      </c>
      <c r="AF11" s="7">
        <f t="shared" ref="AF11:AQ11" si="11">IF(AND((COLUMN(AF11)-7&gt;=$F11),$F11&gt;0),$E11/12,0)*$E32</f>
        <v>7369.5</v>
      </c>
      <c r="AG11" s="7">
        <f t="shared" si="11"/>
        <v>7369.5</v>
      </c>
      <c r="AH11" s="7">
        <f t="shared" si="11"/>
        <v>7369.5</v>
      </c>
      <c r="AI11" s="7">
        <f t="shared" si="11"/>
        <v>7369.5</v>
      </c>
      <c r="AJ11" s="7">
        <f t="shared" si="11"/>
        <v>7369.5</v>
      </c>
      <c r="AK11" s="7">
        <f t="shared" si="11"/>
        <v>7369.5</v>
      </c>
      <c r="AL11" s="7">
        <f t="shared" si="11"/>
        <v>7369.5</v>
      </c>
      <c r="AM11" s="7">
        <f t="shared" si="11"/>
        <v>7369.5</v>
      </c>
      <c r="AN11" s="7">
        <f t="shared" si="11"/>
        <v>7369.5</v>
      </c>
      <c r="AO11" s="7">
        <f t="shared" si="11"/>
        <v>7369.5</v>
      </c>
      <c r="AP11" s="7">
        <f t="shared" si="11"/>
        <v>7369.5</v>
      </c>
      <c r="AQ11" s="7">
        <f t="shared" si="11"/>
        <v>7369.5</v>
      </c>
    </row>
    <row r="12" spans="2:43">
      <c r="B12" s="14" t="s">
        <v>67</v>
      </c>
      <c r="C12" s="13">
        <v>75000</v>
      </c>
      <c r="D12" s="13">
        <v>76500</v>
      </c>
      <c r="E12" s="13">
        <v>78030</v>
      </c>
      <c r="F12" s="20">
        <v>9</v>
      </c>
      <c r="H12" s="7">
        <f t="shared" ref="H12:S12" si="12">IF(AND((COLUMN(H12)-7&gt;=$F12),$F12&gt;0),$C12/12,0)*$C33</f>
        <v>0</v>
      </c>
      <c r="I12" s="7">
        <f t="shared" si="12"/>
        <v>0</v>
      </c>
      <c r="J12" s="7">
        <f t="shared" si="12"/>
        <v>0</v>
      </c>
      <c r="K12" s="7">
        <f t="shared" si="12"/>
        <v>0</v>
      </c>
      <c r="L12" s="7">
        <f t="shared" si="12"/>
        <v>0</v>
      </c>
      <c r="M12" s="7">
        <f t="shared" si="12"/>
        <v>0</v>
      </c>
      <c r="N12" s="7">
        <f t="shared" si="12"/>
        <v>0</v>
      </c>
      <c r="O12" s="7">
        <f t="shared" si="12"/>
        <v>0</v>
      </c>
      <c r="P12" s="7">
        <f t="shared" si="12"/>
        <v>6250</v>
      </c>
      <c r="Q12" s="7">
        <f t="shared" si="12"/>
        <v>6250</v>
      </c>
      <c r="R12" s="7">
        <f t="shared" si="12"/>
        <v>6250</v>
      </c>
      <c r="S12" s="7">
        <f t="shared" si="12"/>
        <v>6250</v>
      </c>
      <c r="T12" s="7">
        <f t="shared" ref="T12:AE12" si="13">IF(AND((COLUMN(T12)-7&gt;=$F12),$F12&gt;0),$D12/12,0)*$D33</f>
        <v>6375</v>
      </c>
      <c r="U12" s="7">
        <f t="shared" si="13"/>
        <v>6375</v>
      </c>
      <c r="V12" s="7">
        <f t="shared" si="13"/>
        <v>6375</v>
      </c>
      <c r="W12" s="7">
        <f t="shared" si="13"/>
        <v>6375</v>
      </c>
      <c r="X12" s="7">
        <f t="shared" si="13"/>
        <v>6375</v>
      </c>
      <c r="Y12" s="7">
        <f t="shared" si="13"/>
        <v>6375</v>
      </c>
      <c r="Z12" s="7">
        <f t="shared" si="13"/>
        <v>6375</v>
      </c>
      <c r="AA12" s="7">
        <f t="shared" si="13"/>
        <v>6375</v>
      </c>
      <c r="AB12" s="7">
        <f t="shared" si="13"/>
        <v>6375</v>
      </c>
      <c r="AC12" s="7">
        <f t="shared" si="13"/>
        <v>6375</v>
      </c>
      <c r="AD12" s="7">
        <f t="shared" si="13"/>
        <v>6375</v>
      </c>
      <c r="AE12" s="7">
        <f t="shared" si="13"/>
        <v>6375</v>
      </c>
      <c r="AF12" s="7">
        <f t="shared" ref="AF12:AQ12" si="14">IF(AND((COLUMN(AF12)-7&gt;=$F12),$F12&gt;0),$E12/12,0)*$E33</f>
        <v>6502.5</v>
      </c>
      <c r="AG12" s="7">
        <f t="shared" si="14"/>
        <v>6502.5</v>
      </c>
      <c r="AH12" s="7">
        <f t="shared" si="14"/>
        <v>6502.5</v>
      </c>
      <c r="AI12" s="7">
        <f t="shared" si="14"/>
        <v>6502.5</v>
      </c>
      <c r="AJ12" s="7">
        <f t="shared" si="14"/>
        <v>6502.5</v>
      </c>
      <c r="AK12" s="7">
        <f t="shared" si="14"/>
        <v>6502.5</v>
      </c>
      <c r="AL12" s="7">
        <f t="shared" si="14"/>
        <v>6502.5</v>
      </c>
      <c r="AM12" s="7">
        <f t="shared" si="14"/>
        <v>6502.5</v>
      </c>
      <c r="AN12" s="7">
        <f t="shared" si="14"/>
        <v>6502.5</v>
      </c>
      <c r="AO12" s="7">
        <f t="shared" si="14"/>
        <v>6502.5</v>
      </c>
      <c r="AP12" s="7">
        <f t="shared" si="14"/>
        <v>6502.5</v>
      </c>
      <c r="AQ12" s="7">
        <f t="shared" si="14"/>
        <v>6502.5</v>
      </c>
    </row>
    <row r="13" spans="2:43">
      <c r="B13" s="14" t="s">
        <v>68</v>
      </c>
      <c r="C13" s="13">
        <v>80000</v>
      </c>
      <c r="D13" s="13">
        <v>81600</v>
      </c>
      <c r="E13" s="13">
        <v>83232</v>
      </c>
      <c r="F13" s="20">
        <v>9</v>
      </c>
      <c r="H13" s="7">
        <f t="shared" ref="H13:S13" si="15">IF(AND((COLUMN(H13)-7&gt;=$F13),$F13&gt;0),$C13/12,0)*$C34</f>
        <v>0</v>
      </c>
      <c r="I13" s="7">
        <f t="shared" si="15"/>
        <v>0</v>
      </c>
      <c r="J13" s="7">
        <f t="shared" si="15"/>
        <v>0</v>
      </c>
      <c r="K13" s="7">
        <f t="shared" si="15"/>
        <v>0</v>
      </c>
      <c r="L13" s="7">
        <f t="shared" si="15"/>
        <v>0</v>
      </c>
      <c r="M13" s="7">
        <f t="shared" si="15"/>
        <v>0</v>
      </c>
      <c r="N13" s="7">
        <f t="shared" si="15"/>
        <v>0</v>
      </c>
      <c r="O13" s="7">
        <f t="shared" si="15"/>
        <v>0</v>
      </c>
      <c r="P13" s="7">
        <f t="shared" si="15"/>
        <v>6666.666666666667</v>
      </c>
      <c r="Q13" s="7">
        <f t="shared" si="15"/>
        <v>6666.666666666667</v>
      </c>
      <c r="R13" s="7">
        <f t="shared" si="15"/>
        <v>6666.666666666667</v>
      </c>
      <c r="S13" s="7">
        <f t="shared" si="15"/>
        <v>6666.666666666667</v>
      </c>
      <c r="T13" s="7">
        <f t="shared" ref="T13:AE13" si="16">IF(AND((COLUMN(T13)-7&gt;=$F13),$F13&gt;0),$D13/12,0)*$D34</f>
        <v>6800</v>
      </c>
      <c r="U13" s="7">
        <f t="shared" si="16"/>
        <v>6800</v>
      </c>
      <c r="V13" s="7">
        <f t="shared" si="16"/>
        <v>6800</v>
      </c>
      <c r="W13" s="7">
        <f t="shared" si="16"/>
        <v>6800</v>
      </c>
      <c r="X13" s="7">
        <f t="shared" si="16"/>
        <v>6800</v>
      </c>
      <c r="Y13" s="7">
        <f t="shared" si="16"/>
        <v>6800</v>
      </c>
      <c r="Z13" s="7">
        <f t="shared" si="16"/>
        <v>6800</v>
      </c>
      <c r="AA13" s="7">
        <f t="shared" si="16"/>
        <v>6800</v>
      </c>
      <c r="AB13" s="7">
        <f t="shared" si="16"/>
        <v>6800</v>
      </c>
      <c r="AC13" s="7">
        <f t="shared" si="16"/>
        <v>6800</v>
      </c>
      <c r="AD13" s="7">
        <f t="shared" si="16"/>
        <v>6800</v>
      </c>
      <c r="AE13" s="7">
        <f t="shared" si="16"/>
        <v>6800</v>
      </c>
      <c r="AF13" s="7">
        <f t="shared" ref="AF13:AQ13" si="17">IF(AND((COLUMN(AF13)-7&gt;=$F13),$F13&gt;0),$E13/12,0)*$E34</f>
        <v>6936</v>
      </c>
      <c r="AG13" s="7">
        <f t="shared" si="17"/>
        <v>6936</v>
      </c>
      <c r="AH13" s="7">
        <f t="shared" si="17"/>
        <v>6936</v>
      </c>
      <c r="AI13" s="7">
        <f t="shared" si="17"/>
        <v>6936</v>
      </c>
      <c r="AJ13" s="7">
        <f t="shared" si="17"/>
        <v>6936</v>
      </c>
      <c r="AK13" s="7">
        <f t="shared" si="17"/>
        <v>6936</v>
      </c>
      <c r="AL13" s="7">
        <f t="shared" si="17"/>
        <v>6936</v>
      </c>
      <c r="AM13" s="7">
        <f t="shared" si="17"/>
        <v>6936</v>
      </c>
      <c r="AN13" s="7">
        <f t="shared" si="17"/>
        <v>6936</v>
      </c>
      <c r="AO13" s="7">
        <f t="shared" si="17"/>
        <v>6936</v>
      </c>
      <c r="AP13" s="7">
        <f t="shared" si="17"/>
        <v>6936</v>
      </c>
      <c r="AQ13" s="7">
        <f t="shared" si="17"/>
        <v>6936</v>
      </c>
    </row>
    <row r="14" spans="2:43">
      <c r="B14" s="14" t="s">
        <v>69</v>
      </c>
      <c r="C14" s="13">
        <v>0</v>
      </c>
      <c r="D14" s="13">
        <v>90000</v>
      </c>
      <c r="E14" s="13">
        <v>99225</v>
      </c>
      <c r="F14" s="20">
        <v>13</v>
      </c>
      <c r="H14" s="7">
        <f t="shared" ref="H14:S14" si="18">IF(AND((COLUMN(H14)-7&gt;=$F14),$F14&gt;0),$C14/12,0)*$C35</f>
        <v>0</v>
      </c>
      <c r="I14" s="7">
        <f t="shared" si="18"/>
        <v>0</v>
      </c>
      <c r="J14" s="7">
        <f t="shared" si="18"/>
        <v>0</v>
      </c>
      <c r="K14" s="7">
        <f t="shared" si="18"/>
        <v>0</v>
      </c>
      <c r="L14" s="7">
        <f t="shared" si="18"/>
        <v>0</v>
      </c>
      <c r="M14" s="7">
        <f t="shared" si="18"/>
        <v>0</v>
      </c>
      <c r="N14" s="7">
        <f t="shared" si="18"/>
        <v>0</v>
      </c>
      <c r="O14" s="7">
        <f t="shared" si="18"/>
        <v>0</v>
      </c>
      <c r="P14" s="7">
        <f t="shared" si="18"/>
        <v>0</v>
      </c>
      <c r="Q14" s="7">
        <f t="shared" si="18"/>
        <v>0</v>
      </c>
      <c r="R14" s="7">
        <f t="shared" si="18"/>
        <v>0</v>
      </c>
      <c r="S14" s="7">
        <f t="shared" si="18"/>
        <v>0</v>
      </c>
      <c r="T14" s="7">
        <f t="shared" ref="T14:AE14" si="19">IF(AND((COLUMN(T14)-7&gt;=$F14),$F14&gt;0),$D14/12,0)*$D35</f>
        <v>7500</v>
      </c>
      <c r="U14" s="7">
        <f t="shared" si="19"/>
        <v>7500</v>
      </c>
      <c r="V14" s="7">
        <f t="shared" si="19"/>
        <v>7500</v>
      </c>
      <c r="W14" s="7">
        <f t="shared" si="19"/>
        <v>7500</v>
      </c>
      <c r="X14" s="7">
        <f t="shared" si="19"/>
        <v>7500</v>
      </c>
      <c r="Y14" s="7">
        <f t="shared" si="19"/>
        <v>7500</v>
      </c>
      <c r="Z14" s="7">
        <f t="shared" si="19"/>
        <v>7500</v>
      </c>
      <c r="AA14" s="7">
        <f t="shared" si="19"/>
        <v>7500</v>
      </c>
      <c r="AB14" s="7">
        <f t="shared" si="19"/>
        <v>7500</v>
      </c>
      <c r="AC14" s="7">
        <f t="shared" si="19"/>
        <v>7500</v>
      </c>
      <c r="AD14" s="7">
        <f t="shared" si="19"/>
        <v>7500</v>
      </c>
      <c r="AE14" s="7">
        <f t="shared" si="19"/>
        <v>7500</v>
      </c>
      <c r="AF14" s="7">
        <f t="shared" ref="AF14:AQ14" si="20">IF(AND((COLUMN(AF14)-7&gt;=$F14),$F14&gt;0),$E14/12,0)*$E35</f>
        <v>8268.75</v>
      </c>
      <c r="AG14" s="7">
        <f t="shared" si="20"/>
        <v>8268.75</v>
      </c>
      <c r="AH14" s="7">
        <f t="shared" si="20"/>
        <v>8268.75</v>
      </c>
      <c r="AI14" s="7">
        <f t="shared" si="20"/>
        <v>8268.75</v>
      </c>
      <c r="AJ14" s="7">
        <f t="shared" si="20"/>
        <v>8268.75</v>
      </c>
      <c r="AK14" s="7">
        <f t="shared" si="20"/>
        <v>8268.75</v>
      </c>
      <c r="AL14" s="7">
        <f t="shared" si="20"/>
        <v>8268.75</v>
      </c>
      <c r="AM14" s="7">
        <f t="shared" si="20"/>
        <v>8268.75</v>
      </c>
      <c r="AN14" s="7">
        <f t="shared" si="20"/>
        <v>8268.75</v>
      </c>
      <c r="AO14" s="7">
        <f t="shared" si="20"/>
        <v>8268.75</v>
      </c>
      <c r="AP14" s="7">
        <f t="shared" si="20"/>
        <v>8268.75</v>
      </c>
      <c r="AQ14" s="7">
        <f t="shared" si="20"/>
        <v>8268.75</v>
      </c>
    </row>
    <row r="15" spans="2:43">
      <c r="B15" s="14" t="s">
        <v>70</v>
      </c>
      <c r="C15" s="13">
        <v>0</v>
      </c>
      <c r="D15" s="13">
        <v>65000</v>
      </c>
      <c r="E15" s="13">
        <v>71662.5</v>
      </c>
      <c r="F15" s="20">
        <v>20</v>
      </c>
      <c r="H15" s="7">
        <f t="shared" ref="H15:S15" si="21">IF(AND((COLUMN(H15)-7&gt;=$F15),$F15&gt;0),$C15/12,0)*$C36</f>
        <v>0</v>
      </c>
      <c r="I15" s="7">
        <f t="shared" si="21"/>
        <v>0</v>
      </c>
      <c r="J15" s="7">
        <f t="shared" si="21"/>
        <v>0</v>
      </c>
      <c r="K15" s="7">
        <f t="shared" si="21"/>
        <v>0</v>
      </c>
      <c r="L15" s="7">
        <f t="shared" si="21"/>
        <v>0</v>
      </c>
      <c r="M15" s="7">
        <f t="shared" si="21"/>
        <v>0</v>
      </c>
      <c r="N15" s="7">
        <f t="shared" si="21"/>
        <v>0</v>
      </c>
      <c r="O15" s="7">
        <f t="shared" si="21"/>
        <v>0</v>
      </c>
      <c r="P15" s="7">
        <f t="shared" si="21"/>
        <v>0</v>
      </c>
      <c r="Q15" s="7">
        <f t="shared" si="21"/>
        <v>0</v>
      </c>
      <c r="R15" s="7">
        <f t="shared" si="21"/>
        <v>0</v>
      </c>
      <c r="S15" s="7">
        <f t="shared" si="21"/>
        <v>0</v>
      </c>
      <c r="T15" s="7">
        <f t="shared" ref="T15:AE15" si="22">IF(AND((COLUMN(T15)-7&gt;=$F15),$F15&gt;0),$D15/12,0)*$D36</f>
        <v>0</v>
      </c>
      <c r="U15" s="7">
        <f t="shared" si="22"/>
        <v>0</v>
      </c>
      <c r="V15" s="7">
        <f t="shared" si="22"/>
        <v>0</v>
      </c>
      <c r="W15" s="7">
        <f t="shared" si="22"/>
        <v>0</v>
      </c>
      <c r="X15" s="7">
        <f t="shared" si="22"/>
        <v>0</v>
      </c>
      <c r="Y15" s="7">
        <f t="shared" si="22"/>
        <v>0</v>
      </c>
      <c r="Z15" s="7">
        <f t="shared" si="22"/>
        <v>0</v>
      </c>
      <c r="AA15" s="7">
        <f t="shared" si="22"/>
        <v>5416.666666666667</v>
      </c>
      <c r="AB15" s="7">
        <f t="shared" si="22"/>
        <v>5416.666666666667</v>
      </c>
      <c r="AC15" s="7">
        <f t="shared" si="22"/>
        <v>5416.666666666667</v>
      </c>
      <c r="AD15" s="7">
        <f t="shared" si="22"/>
        <v>5416.666666666667</v>
      </c>
      <c r="AE15" s="7">
        <f t="shared" si="22"/>
        <v>5416.666666666667</v>
      </c>
      <c r="AF15" s="7">
        <f t="shared" ref="AF15:AQ15" si="23">IF(AND((COLUMN(AF15)-7&gt;=$F15),$F15&gt;0),$E15/12,0)*$E36</f>
        <v>5971.875</v>
      </c>
      <c r="AG15" s="7">
        <f t="shared" si="23"/>
        <v>5971.875</v>
      </c>
      <c r="AH15" s="7">
        <f t="shared" si="23"/>
        <v>5971.875</v>
      </c>
      <c r="AI15" s="7">
        <f t="shared" si="23"/>
        <v>5971.875</v>
      </c>
      <c r="AJ15" s="7">
        <f t="shared" si="23"/>
        <v>5971.875</v>
      </c>
      <c r="AK15" s="7">
        <f t="shared" si="23"/>
        <v>5971.875</v>
      </c>
      <c r="AL15" s="7">
        <f t="shared" si="23"/>
        <v>5971.875</v>
      </c>
      <c r="AM15" s="7">
        <f t="shared" si="23"/>
        <v>5971.875</v>
      </c>
      <c r="AN15" s="7">
        <f t="shared" si="23"/>
        <v>5971.875</v>
      </c>
      <c r="AO15" s="7">
        <f t="shared" si="23"/>
        <v>5971.875</v>
      </c>
      <c r="AP15" s="7">
        <f t="shared" si="23"/>
        <v>5971.875</v>
      </c>
      <c r="AQ15" s="7">
        <f t="shared" si="23"/>
        <v>5971.875</v>
      </c>
    </row>
    <row r="16" spans="2:43">
      <c r="B16" s="14" t="s">
        <v>71</v>
      </c>
      <c r="C16" s="13">
        <v>0</v>
      </c>
      <c r="D16" s="13">
        <v>55000</v>
      </c>
      <c r="E16" s="13">
        <v>57222</v>
      </c>
      <c r="F16" s="20">
        <v>21</v>
      </c>
      <c r="H16" s="7">
        <f t="shared" ref="H16:S16" si="24">IF(AND((COLUMN(H16)-7&gt;=$F16),$F16&gt;0),$C16/12,0)*$C37</f>
        <v>0</v>
      </c>
      <c r="I16" s="7">
        <f t="shared" si="24"/>
        <v>0</v>
      </c>
      <c r="J16" s="7">
        <f t="shared" si="24"/>
        <v>0</v>
      </c>
      <c r="K16" s="7">
        <f t="shared" si="24"/>
        <v>0</v>
      </c>
      <c r="L16" s="7">
        <f t="shared" si="24"/>
        <v>0</v>
      </c>
      <c r="M16" s="7">
        <f t="shared" si="24"/>
        <v>0</v>
      </c>
      <c r="N16" s="7">
        <f t="shared" si="24"/>
        <v>0</v>
      </c>
      <c r="O16" s="7">
        <f t="shared" si="24"/>
        <v>0</v>
      </c>
      <c r="P16" s="7">
        <f t="shared" si="24"/>
        <v>0</v>
      </c>
      <c r="Q16" s="7">
        <f t="shared" si="24"/>
        <v>0</v>
      </c>
      <c r="R16" s="7">
        <f t="shared" si="24"/>
        <v>0</v>
      </c>
      <c r="S16" s="7">
        <f t="shared" si="24"/>
        <v>0</v>
      </c>
      <c r="T16" s="7">
        <f t="shared" ref="T16:AE16" si="25">IF(AND((COLUMN(T16)-7&gt;=$F16),$F16&gt;0),$D16/12,0)*$D37</f>
        <v>0</v>
      </c>
      <c r="U16" s="7">
        <f t="shared" si="25"/>
        <v>0</v>
      </c>
      <c r="V16" s="7">
        <f t="shared" si="25"/>
        <v>0</v>
      </c>
      <c r="W16" s="7">
        <f t="shared" si="25"/>
        <v>0</v>
      </c>
      <c r="X16" s="7">
        <f t="shared" si="25"/>
        <v>0</v>
      </c>
      <c r="Y16" s="7">
        <f t="shared" si="25"/>
        <v>0</v>
      </c>
      <c r="Z16" s="7">
        <f t="shared" si="25"/>
        <v>0</v>
      </c>
      <c r="AA16" s="7">
        <f t="shared" si="25"/>
        <v>0</v>
      </c>
      <c r="AB16" s="7">
        <f t="shared" si="25"/>
        <v>4583.333333333333</v>
      </c>
      <c r="AC16" s="7">
        <f t="shared" si="25"/>
        <v>4583.333333333333</v>
      </c>
      <c r="AD16" s="7">
        <f t="shared" si="25"/>
        <v>4583.333333333333</v>
      </c>
      <c r="AE16" s="7">
        <f t="shared" si="25"/>
        <v>4583.333333333333</v>
      </c>
      <c r="AF16" s="7">
        <f t="shared" ref="AF16:AQ16" si="26">IF(AND((COLUMN(AF16)-7&gt;=$F16),$F16&gt;0),$E16/12,0)*$E37</f>
        <v>4768.5</v>
      </c>
      <c r="AG16" s="7">
        <f t="shared" si="26"/>
        <v>4768.5</v>
      </c>
      <c r="AH16" s="7">
        <f t="shared" si="26"/>
        <v>4768.5</v>
      </c>
      <c r="AI16" s="7">
        <f t="shared" si="26"/>
        <v>4768.5</v>
      </c>
      <c r="AJ16" s="7">
        <f t="shared" si="26"/>
        <v>4768.5</v>
      </c>
      <c r="AK16" s="7">
        <f t="shared" si="26"/>
        <v>4768.5</v>
      </c>
      <c r="AL16" s="7">
        <f t="shared" si="26"/>
        <v>4768.5</v>
      </c>
      <c r="AM16" s="7">
        <f t="shared" si="26"/>
        <v>4768.5</v>
      </c>
      <c r="AN16" s="7">
        <f t="shared" si="26"/>
        <v>4768.5</v>
      </c>
      <c r="AO16" s="7">
        <f t="shared" si="26"/>
        <v>4768.5</v>
      </c>
      <c r="AP16" s="7">
        <f t="shared" si="26"/>
        <v>4768.5</v>
      </c>
      <c r="AQ16" s="7">
        <f t="shared" si="26"/>
        <v>4768.5</v>
      </c>
    </row>
    <row r="17" spans="2:43">
      <c r="B17" s="14" t="s">
        <v>36</v>
      </c>
      <c r="C17" s="13">
        <v>0</v>
      </c>
      <c r="D17" s="13">
        <v>0</v>
      </c>
      <c r="E17" s="13">
        <v>0</v>
      </c>
      <c r="F17" s="20">
        <v>23</v>
      </c>
      <c r="H17" s="7">
        <f t="shared" ref="H17:S17" si="27">IF(AND((COLUMN(H17)-7&gt;=$F17),$F17&gt;0),$C17/12,0)*$C38</f>
        <v>0</v>
      </c>
      <c r="I17" s="7">
        <f t="shared" si="27"/>
        <v>0</v>
      </c>
      <c r="J17" s="7">
        <f t="shared" si="27"/>
        <v>0</v>
      </c>
      <c r="K17" s="7">
        <f t="shared" si="27"/>
        <v>0</v>
      </c>
      <c r="L17" s="7">
        <f t="shared" si="27"/>
        <v>0</v>
      </c>
      <c r="M17" s="7">
        <f t="shared" si="27"/>
        <v>0</v>
      </c>
      <c r="N17" s="7">
        <f t="shared" si="27"/>
        <v>0</v>
      </c>
      <c r="O17" s="7">
        <f t="shared" si="27"/>
        <v>0</v>
      </c>
      <c r="P17" s="7">
        <f t="shared" si="27"/>
        <v>0</v>
      </c>
      <c r="Q17" s="7">
        <f t="shared" si="27"/>
        <v>0</v>
      </c>
      <c r="R17" s="7">
        <f t="shared" si="27"/>
        <v>0</v>
      </c>
      <c r="S17" s="7">
        <f t="shared" si="27"/>
        <v>0</v>
      </c>
      <c r="T17" s="7">
        <f t="shared" ref="T17:AE17" si="28">IF(AND((COLUMN(T17)-7&gt;=$F17),$F17&gt;0),$D17/12,0)*$D38</f>
        <v>0</v>
      </c>
      <c r="U17" s="7">
        <f t="shared" si="28"/>
        <v>0</v>
      </c>
      <c r="V17" s="7">
        <f t="shared" si="28"/>
        <v>0</v>
      </c>
      <c r="W17" s="7">
        <f t="shared" si="28"/>
        <v>0</v>
      </c>
      <c r="X17" s="7">
        <f t="shared" si="28"/>
        <v>0</v>
      </c>
      <c r="Y17" s="7">
        <f t="shared" si="28"/>
        <v>0</v>
      </c>
      <c r="Z17" s="7">
        <f t="shared" si="28"/>
        <v>0</v>
      </c>
      <c r="AA17" s="7">
        <f t="shared" si="28"/>
        <v>0</v>
      </c>
      <c r="AB17" s="7">
        <f t="shared" si="28"/>
        <v>0</v>
      </c>
      <c r="AC17" s="7">
        <f t="shared" si="28"/>
        <v>0</v>
      </c>
      <c r="AD17" s="7">
        <f t="shared" si="28"/>
        <v>0</v>
      </c>
      <c r="AE17" s="7">
        <f t="shared" si="28"/>
        <v>0</v>
      </c>
      <c r="AF17" s="7">
        <f t="shared" ref="AF17:AQ17" si="29">IF(AND((COLUMN(AF17)-7&gt;=$F17),$F17&gt;0),$E17/12,0)*$E38</f>
        <v>0</v>
      </c>
      <c r="AG17" s="7">
        <f t="shared" si="29"/>
        <v>0</v>
      </c>
      <c r="AH17" s="7">
        <f t="shared" si="29"/>
        <v>0</v>
      </c>
      <c r="AI17" s="7">
        <f t="shared" si="29"/>
        <v>0</v>
      </c>
      <c r="AJ17" s="7">
        <f t="shared" si="29"/>
        <v>0</v>
      </c>
      <c r="AK17" s="7">
        <f t="shared" si="29"/>
        <v>0</v>
      </c>
      <c r="AL17" s="7">
        <f t="shared" si="29"/>
        <v>0</v>
      </c>
      <c r="AM17" s="7">
        <f t="shared" si="29"/>
        <v>0</v>
      </c>
      <c r="AN17" s="7">
        <f t="shared" si="29"/>
        <v>0</v>
      </c>
      <c r="AO17" s="7">
        <f t="shared" si="29"/>
        <v>0</v>
      </c>
      <c r="AP17" s="7">
        <f t="shared" si="29"/>
        <v>0</v>
      </c>
      <c r="AQ17" s="7">
        <f t="shared" si="29"/>
        <v>0</v>
      </c>
    </row>
    <row r="18" spans="2:43">
      <c r="B18" s="14" t="s">
        <v>36</v>
      </c>
      <c r="C18" s="13">
        <v>0</v>
      </c>
      <c r="D18" s="13">
        <v>0</v>
      </c>
      <c r="E18" s="13">
        <v>0</v>
      </c>
      <c r="F18" s="20">
        <v>23</v>
      </c>
      <c r="H18" s="7">
        <f t="shared" ref="H18:S18" si="30">IF(AND((COLUMN(H18)-7&gt;=$F18),$F18&gt;0),$C18/12,0)*$C39</f>
        <v>0</v>
      </c>
      <c r="I18" s="7">
        <f t="shared" si="30"/>
        <v>0</v>
      </c>
      <c r="J18" s="7">
        <f t="shared" si="30"/>
        <v>0</v>
      </c>
      <c r="K18" s="7">
        <f t="shared" si="30"/>
        <v>0</v>
      </c>
      <c r="L18" s="7">
        <f t="shared" si="30"/>
        <v>0</v>
      </c>
      <c r="M18" s="7">
        <f t="shared" si="30"/>
        <v>0</v>
      </c>
      <c r="N18" s="7">
        <f t="shared" si="30"/>
        <v>0</v>
      </c>
      <c r="O18" s="7">
        <f t="shared" si="30"/>
        <v>0</v>
      </c>
      <c r="P18" s="7">
        <f t="shared" si="30"/>
        <v>0</v>
      </c>
      <c r="Q18" s="7">
        <f t="shared" si="30"/>
        <v>0</v>
      </c>
      <c r="R18" s="7">
        <f t="shared" si="30"/>
        <v>0</v>
      </c>
      <c r="S18" s="7">
        <f t="shared" si="30"/>
        <v>0</v>
      </c>
      <c r="T18" s="7">
        <f t="shared" ref="T18:AE18" si="31">IF(AND((COLUMN(T18)-7&gt;=$F18),$F18&gt;0),$D18/12,0)*$D39</f>
        <v>0</v>
      </c>
      <c r="U18" s="7">
        <f t="shared" si="31"/>
        <v>0</v>
      </c>
      <c r="V18" s="7">
        <f t="shared" si="31"/>
        <v>0</v>
      </c>
      <c r="W18" s="7">
        <f t="shared" si="31"/>
        <v>0</v>
      </c>
      <c r="X18" s="7">
        <f t="shared" si="31"/>
        <v>0</v>
      </c>
      <c r="Y18" s="7">
        <f t="shared" si="31"/>
        <v>0</v>
      </c>
      <c r="Z18" s="7">
        <f t="shared" si="31"/>
        <v>0</v>
      </c>
      <c r="AA18" s="7">
        <f t="shared" si="31"/>
        <v>0</v>
      </c>
      <c r="AB18" s="7">
        <f t="shared" si="31"/>
        <v>0</v>
      </c>
      <c r="AC18" s="7">
        <f t="shared" si="31"/>
        <v>0</v>
      </c>
      <c r="AD18" s="7">
        <f t="shared" si="31"/>
        <v>0</v>
      </c>
      <c r="AE18" s="7">
        <f t="shared" si="31"/>
        <v>0</v>
      </c>
      <c r="AF18" s="7">
        <f t="shared" ref="AF18:AQ18" si="32">IF(AND((COLUMN(AF18)-7&gt;=$F18),$F18&gt;0),$E18/12,0)*$E39</f>
        <v>0</v>
      </c>
      <c r="AG18" s="7">
        <f t="shared" si="32"/>
        <v>0</v>
      </c>
      <c r="AH18" s="7">
        <f t="shared" si="32"/>
        <v>0</v>
      </c>
      <c r="AI18" s="7">
        <f t="shared" si="32"/>
        <v>0</v>
      </c>
      <c r="AJ18" s="7">
        <f t="shared" si="32"/>
        <v>0</v>
      </c>
      <c r="AK18" s="7">
        <f t="shared" si="32"/>
        <v>0</v>
      </c>
      <c r="AL18" s="7">
        <f t="shared" si="32"/>
        <v>0</v>
      </c>
      <c r="AM18" s="7">
        <f t="shared" si="32"/>
        <v>0</v>
      </c>
      <c r="AN18" s="7">
        <f t="shared" si="32"/>
        <v>0</v>
      </c>
      <c r="AO18" s="7">
        <f t="shared" si="32"/>
        <v>0</v>
      </c>
      <c r="AP18" s="7">
        <f t="shared" si="32"/>
        <v>0</v>
      </c>
      <c r="AQ18" s="7">
        <f t="shared" si="32"/>
        <v>0</v>
      </c>
    </row>
    <row r="19" spans="2:43">
      <c r="B19" s="14" t="s">
        <v>36</v>
      </c>
      <c r="C19" s="13">
        <v>0</v>
      </c>
      <c r="D19" s="13">
        <v>0</v>
      </c>
      <c r="E19" s="13">
        <v>0</v>
      </c>
      <c r="F19" s="20">
        <v>12</v>
      </c>
      <c r="H19" s="7">
        <f t="shared" ref="H19:S19" si="33">IF(AND((COLUMN(H19)-7&gt;=$F19),$F19&gt;0),$C19/12,0)*$C40</f>
        <v>0</v>
      </c>
      <c r="I19" s="7">
        <f t="shared" si="33"/>
        <v>0</v>
      </c>
      <c r="J19" s="7">
        <f t="shared" si="33"/>
        <v>0</v>
      </c>
      <c r="K19" s="7">
        <f t="shared" si="33"/>
        <v>0</v>
      </c>
      <c r="L19" s="7">
        <f t="shared" si="33"/>
        <v>0</v>
      </c>
      <c r="M19" s="7">
        <f t="shared" si="33"/>
        <v>0</v>
      </c>
      <c r="N19" s="7">
        <f t="shared" si="33"/>
        <v>0</v>
      </c>
      <c r="O19" s="7">
        <f t="shared" si="33"/>
        <v>0</v>
      </c>
      <c r="P19" s="7">
        <f t="shared" si="33"/>
        <v>0</v>
      </c>
      <c r="Q19" s="7">
        <f t="shared" si="33"/>
        <v>0</v>
      </c>
      <c r="R19" s="7">
        <f t="shared" si="33"/>
        <v>0</v>
      </c>
      <c r="S19" s="7">
        <f t="shared" si="33"/>
        <v>0</v>
      </c>
      <c r="T19" s="7">
        <f t="shared" ref="T19:AE19" si="34">IF(AND((COLUMN(T19)-7&gt;=$F19),$F19&gt;0),$D19/12,0)*$D40</f>
        <v>0</v>
      </c>
      <c r="U19" s="7">
        <f t="shared" si="34"/>
        <v>0</v>
      </c>
      <c r="V19" s="7">
        <f t="shared" si="34"/>
        <v>0</v>
      </c>
      <c r="W19" s="7">
        <f t="shared" si="34"/>
        <v>0</v>
      </c>
      <c r="X19" s="7">
        <f t="shared" si="34"/>
        <v>0</v>
      </c>
      <c r="Y19" s="7">
        <f t="shared" si="34"/>
        <v>0</v>
      </c>
      <c r="Z19" s="7">
        <f t="shared" si="34"/>
        <v>0</v>
      </c>
      <c r="AA19" s="7">
        <f t="shared" si="34"/>
        <v>0</v>
      </c>
      <c r="AB19" s="7">
        <f t="shared" si="34"/>
        <v>0</v>
      </c>
      <c r="AC19" s="7">
        <f t="shared" si="34"/>
        <v>0</v>
      </c>
      <c r="AD19" s="7">
        <f t="shared" si="34"/>
        <v>0</v>
      </c>
      <c r="AE19" s="7">
        <f t="shared" si="34"/>
        <v>0</v>
      </c>
      <c r="AF19" s="7">
        <f t="shared" ref="AF19:AQ19" si="35">IF(AND((COLUMN(AF19)-7&gt;=$F19),$F19&gt;0),$E19/12,0)*$E40</f>
        <v>0</v>
      </c>
      <c r="AG19" s="7">
        <f t="shared" si="35"/>
        <v>0</v>
      </c>
      <c r="AH19" s="7">
        <f t="shared" si="35"/>
        <v>0</v>
      </c>
      <c r="AI19" s="7">
        <f t="shared" si="35"/>
        <v>0</v>
      </c>
      <c r="AJ19" s="7">
        <f t="shared" si="35"/>
        <v>0</v>
      </c>
      <c r="AK19" s="7">
        <f t="shared" si="35"/>
        <v>0</v>
      </c>
      <c r="AL19" s="7">
        <f t="shared" si="35"/>
        <v>0</v>
      </c>
      <c r="AM19" s="7">
        <f t="shared" si="35"/>
        <v>0</v>
      </c>
      <c r="AN19" s="7">
        <f t="shared" si="35"/>
        <v>0</v>
      </c>
      <c r="AO19" s="7">
        <f t="shared" si="35"/>
        <v>0</v>
      </c>
      <c r="AP19" s="7">
        <f t="shared" si="35"/>
        <v>0</v>
      </c>
      <c r="AQ19" s="7">
        <f t="shared" si="35"/>
        <v>0</v>
      </c>
    </row>
    <row r="20" spans="2:43">
      <c r="B20" s="14" t="s">
        <v>36</v>
      </c>
      <c r="C20" s="13">
        <v>0</v>
      </c>
      <c r="D20" s="13">
        <v>0</v>
      </c>
      <c r="E20" s="13">
        <v>0</v>
      </c>
      <c r="F20" s="20">
        <v>18</v>
      </c>
      <c r="H20" s="7">
        <f t="shared" ref="H20:S20" si="36">IF(AND((COLUMN(H20)-7&gt;=$F20),$F20&gt;0),$C20/12,0)*$C41</f>
        <v>0</v>
      </c>
      <c r="I20" s="7">
        <f t="shared" si="36"/>
        <v>0</v>
      </c>
      <c r="J20" s="7">
        <f t="shared" si="36"/>
        <v>0</v>
      </c>
      <c r="K20" s="7">
        <f t="shared" si="36"/>
        <v>0</v>
      </c>
      <c r="L20" s="7">
        <f t="shared" si="36"/>
        <v>0</v>
      </c>
      <c r="M20" s="7">
        <f t="shared" si="36"/>
        <v>0</v>
      </c>
      <c r="N20" s="7">
        <f t="shared" si="36"/>
        <v>0</v>
      </c>
      <c r="O20" s="7">
        <f t="shared" si="36"/>
        <v>0</v>
      </c>
      <c r="P20" s="7">
        <f t="shared" si="36"/>
        <v>0</v>
      </c>
      <c r="Q20" s="7">
        <f t="shared" si="36"/>
        <v>0</v>
      </c>
      <c r="R20" s="7">
        <f t="shared" si="36"/>
        <v>0</v>
      </c>
      <c r="S20" s="7">
        <f t="shared" si="36"/>
        <v>0</v>
      </c>
      <c r="T20" s="7">
        <f t="shared" ref="T20:AE20" si="37">IF(AND((COLUMN(T20)-7&gt;=$F20),$F20&gt;0),$D20/12,0)*$D41</f>
        <v>0</v>
      </c>
      <c r="U20" s="7">
        <f t="shared" si="37"/>
        <v>0</v>
      </c>
      <c r="V20" s="7">
        <f t="shared" si="37"/>
        <v>0</v>
      </c>
      <c r="W20" s="7">
        <f t="shared" si="37"/>
        <v>0</v>
      </c>
      <c r="X20" s="7">
        <f t="shared" si="37"/>
        <v>0</v>
      </c>
      <c r="Y20" s="7">
        <f t="shared" si="37"/>
        <v>0</v>
      </c>
      <c r="Z20" s="7">
        <f t="shared" si="37"/>
        <v>0</v>
      </c>
      <c r="AA20" s="7">
        <f t="shared" si="37"/>
        <v>0</v>
      </c>
      <c r="AB20" s="7">
        <f t="shared" si="37"/>
        <v>0</v>
      </c>
      <c r="AC20" s="7">
        <f t="shared" si="37"/>
        <v>0</v>
      </c>
      <c r="AD20" s="7">
        <f t="shared" si="37"/>
        <v>0</v>
      </c>
      <c r="AE20" s="7">
        <f t="shared" si="37"/>
        <v>0</v>
      </c>
      <c r="AF20" s="7">
        <f t="shared" ref="AF20:AQ20" si="38">IF(AND((COLUMN(AF20)-7&gt;=$F20),$F20&gt;0),$E20/12,0)*$E41</f>
        <v>0</v>
      </c>
      <c r="AG20" s="7">
        <f t="shared" si="38"/>
        <v>0</v>
      </c>
      <c r="AH20" s="7">
        <f t="shared" si="38"/>
        <v>0</v>
      </c>
      <c r="AI20" s="7">
        <f t="shared" si="38"/>
        <v>0</v>
      </c>
      <c r="AJ20" s="7">
        <f t="shared" si="38"/>
        <v>0</v>
      </c>
      <c r="AK20" s="7">
        <f t="shared" si="38"/>
        <v>0</v>
      </c>
      <c r="AL20" s="7">
        <f t="shared" si="38"/>
        <v>0</v>
      </c>
      <c r="AM20" s="7">
        <f t="shared" si="38"/>
        <v>0</v>
      </c>
      <c r="AN20" s="7">
        <f t="shared" si="38"/>
        <v>0</v>
      </c>
      <c r="AO20" s="7">
        <f t="shared" si="38"/>
        <v>0</v>
      </c>
      <c r="AP20" s="7">
        <f t="shared" si="38"/>
        <v>0</v>
      </c>
      <c r="AQ20" s="7">
        <f t="shared" si="38"/>
        <v>0</v>
      </c>
    </row>
    <row r="21" spans="2:43">
      <c r="B21" s="14" t="s">
        <v>36</v>
      </c>
      <c r="C21" s="13">
        <v>0</v>
      </c>
      <c r="D21" s="13">
        <v>0</v>
      </c>
      <c r="E21" s="13">
        <v>0</v>
      </c>
      <c r="F21" s="20">
        <v>20</v>
      </c>
      <c r="H21" s="7">
        <f t="shared" ref="H21:S21" si="39">IF(AND((COLUMN(H21)-7&gt;=$F21),$F21&gt;0),$C21/12,0)*$C42</f>
        <v>0</v>
      </c>
      <c r="I21" s="7">
        <f t="shared" si="39"/>
        <v>0</v>
      </c>
      <c r="J21" s="7">
        <f t="shared" si="39"/>
        <v>0</v>
      </c>
      <c r="K21" s="7">
        <f t="shared" si="39"/>
        <v>0</v>
      </c>
      <c r="L21" s="7">
        <f t="shared" si="39"/>
        <v>0</v>
      </c>
      <c r="M21" s="7">
        <f t="shared" si="39"/>
        <v>0</v>
      </c>
      <c r="N21" s="7">
        <f t="shared" si="39"/>
        <v>0</v>
      </c>
      <c r="O21" s="7">
        <f t="shared" si="39"/>
        <v>0</v>
      </c>
      <c r="P21" s="7">
        <f t="shared" si="39"/>
        <v>0</v>
      </c>
      <c r="Q21" s="7">
        <f t="shared" si="39"/>
        <v>0</v>
      </c>
      <c r="R21" s="7">
        <f t="shared" si="39"/>
        <v>0</v>
      </c>
      <c r="S21" s="7">
        <f t="shared" si="39"/>
        <v>0</v>
      </c>
      <c r="T21" s="7">
        <f t="shared" ref="T21:AE21" si="40">IF(AND((COLUMN(T21)-7&gt;=$F21),$F21&gt;0),$D21/12,0)*$D42</f>
        <v>0</v>
      </c>
      <c r="U21" s="7">
        <f t="shared" si="40"/>
        <v>0</v>
      </c>
      <c r="V21" s="7">
        <f t="shared" si="40"/>
        <v>0</v>
      </c>
      <c r="W21" s="7">
        <f t="shared" si="40"/>
        <v>0</v>
      </c>
      <c r="X21" s="7">
        <f t="shared" si="40"/>
        <v>0</v>
      </c>
      <c r="Y21" s="7">
        <f t="shared" si="40"/>
        <v>0</v>
      </c>
      <c r="Z21" s="7">
        <f t="shared" si="40"/>
        <v>0</v>
      </c>
      <c r="AA21" s="7">
        <f t="shared" si="40"/>
        <v>0</v>
      </c>
      <c r="AB21" s="7">
        <f t="shared" si="40"/>
        <v>0</v>
      </c>
      <c r="AC21" s="7">
        <f t="shared" si="40"/>
        <v>0</v>
      </c>
      <c r="AD21" s="7">
        <f t="shared" si="40"/>
        <v>0</v>
      </c>
      <c r="AE21" s="7">
        <f t="shared" si="40"/>
        <v>0</v>
      </c>
      <c r="AF21" s="7">
        <f t="shared" ref="AF21:AQ21" si="41">IF(AND((COLUMN(AF21)-7&gt;=$F21),$F21&gt;0),$E21/12,0)*$E42</f>
        <v>0</v>
      </c>
      <c r="AG21" s="7">
        <f t="shared" si="41"/>
        <v>0</v>
      </c>
      <c r="AH21" s="7">
        <f t="shared" si="41"/>
        <v>0</v>
      </c>
      <c r="AI21" s="7">
        <f t="shared" si="41"/>
        <v>0</v>
      </c>
      <c r="AJ21" s="7">
        <f t="shared" si="41"/>
        <v>0</v>
      </c>
      <c r="AK21" s="7">
        <f t="shared" si="41"/>
        <v>0</v>
      </c>
      <c r="AL21" s="7">
        <f t="shared" si="41"/>
        <v>0</v>
      </c>
      <c r="AM21" s="7">
        <f t="shared" si="41"/>
        <v>0</v>
      </c>
      <c r="AN21" s="7">
        <f t="shared" si="41"/>
        <v>0</v>
      </c>
      <c r="AO21" s="7">
        <f t="shared" si="41"/>
        <v>0</v>
      </c>
      <c r="AP21" s="7">
        <f t="shared" si="41"/>
        <v>0</v>
      </c>
      <c r="AQ21" s="7">
        <f t="shared" si="41"/>
        <v>0</v>
      </c>
    </row>
    <row r="23" spans="2:43" ht="15" thickBot="1">
      <c r="B23" s="27" t="s">
        <v>11</v>
      </c>
      <c r="C23" s="28">
        <f>IFERROR(SUM(C8:C21),0)</f>
        <v>240000</v>
      </c>
      <c r="D23" s="28">
        <f t="shared" ref="D23:AQ23" si="42">IFERROR(SUM(D8:D21),0)</f>
        <v>724800</v>
      </c>
      <c r="E23" s="28">
        <f t="shared" si="42"/>
        <v>747805.5</v>
      </c>
      <c r="F23" s="28"/>
      <c r="G23" s="28"/>
      <c r="H23" s="28">
        <f t="shared" si="42"/>
        <v>0</v>
      </c>
      <c r="I23" s="28">
        <f t="shared" si="42"/>
        <v>0</v>
      </c>
      <c r="J23" s="28">
        <f t="shared" si="42"/>
        <v>7083.333333333333</v>
      </c>
      <c r="K23" s="28">
        <f t="shared" si="42"/>
        <v>7083.333333333333</v>
      </c>
      <c r="L23" s="28">
        <f t="shared" si="42"/>
        <v>7083.333333333333</v>
      </c>
      <c r="M23" s="28">
        <f t="shared" si="42"/>
        <v>7083.333333333333</v>
      </c>
      <c r="N23" s="28">
        <f t="shared" si="42"/>
        <v>7083.333333333333</v>
      </c>
      <c r="O23" s="28">
        <f t="shared" si="42"/>
        <v>7083.333333333333</v>
      </c>
      <c r="P23" s="28">
        <f t="shared" si="42"/>
        <v>20000</v>
      </c>
      <c r="Q23" s="28">
        <f t="shared" si="42"/>
        <v>20000</v>
      </c>
      <c r="R23" s="28">
        <f t="shared" si="42"/>
        <v>20000</v>
      </c>
      <c r="S23" s="28">
        <f t="shared" si="42"/>
        <v>20000</v>
      </c>
      <c r="T23" s="28">
        <f t="shared" si="42"/>
        <v>27900</v>
      </c>
      <c r="U23" s="28">
        <f t="shared" si="42"/>
        <v>27900</v>
      </c>
      <c r="V23" s="28">
        <f t="shared" si="42"/>
        <v>27900</v>
      </c>
      <c r="W23" s="28">
        <f t="shared" si="42"/>
        <v>27900</v>
      </c>
      <c r="X23" s="28">
        <f t="shared" si="42"/>
        <v>27900</v>
      </c>
      <c r="Y23" s="28">
        <f t="shared" si="42"/>
        <v>50400</v>
      </c>
      <c r="Z23" s="28">
        <f t="shared" si="42"/>
        <v>50400</v>
      </c>
      <c r="AA23" s="28">
        <f t="shared" si="42"/>
        <v>55816.666666666664</v>
      </c>
      <c r="AB23" s="28">
        <f t="shared" si="42"/>
        <v>60400</v>
      </c>
      <c r="AC23" s="28">
        <f t="shared" si="42"/>
        <v>60400</v>
      </c>
      <c r="AD23" s="28">
        <f t="shared" si="42"/>
        <v>60400</v>
      </c>
      <c r="AE23" s="28">
        <f t="shared" si="42"/>
        <v>60400</v>
      </c>
      <c r="AF23" s="28">
        <f t="shared" si="42"/>
        <v>62317.125</v>
      </c>
      <c r="AG23" s="28">
        <f t="shared" si="42"/>
        <v>62317.125</v>
      </c>
      <c r="AH23" s="28">
        <f t="shared" si="42"/>
        <v>62317.125</v>
      </c>
      <c r="AI23" s="28">
        <f t="shared" si="42"/>
        <v>62317.125</v>
      </c>
      <c r="AJ23" s="28">
        <f t="shared" si="42"/>
        <v>62317.125</v>
      </c>
      <c r="AK23" s="28">
        <f t="shared" si="42"/>
        <v>62317.125</v>
      </c>
      <c r="AL23" s="28">
        <f t="shared" si="42"/>
        <v>62317.125</v>
      </c>
      <c r="AM23" s="28">
        <f t="shared" si="42"/>
        <v>62317.125</v>
      </c>
      <c r="AN23" s="28">
        <f t="shared" si="42"/>
        <v>62317.125</v>
      </c>
      <c r="AO23" s="28">
        <f t="shared" si="42"/>
        <v>62317.125</v>
      </c>
      <c r="AP23" s="28">
        <f t="shared" si="42"/>
        <v>62317.125</v>
      </c>
      <c r="AQ23" s="28">
        <f t="shared" si="42"/>
        <v>62317.125</v>
      </c>
    </row>
    <row r="24" spans="2:43" ht="15" thickTop="1"/>
    <row r="26" spans="2:43">
      <c r="B26" s="65" t="s">
        <v>22</v>
      </c>
      <c r="C26" s="65"/>
      <c r="D26" s="65"/>
      <c r="E26" s="65"/>
      <c r="F26" s="25"/>
      <c r="G26" s="25"/>
    </row>
    <row r="27" spans="2:43">
      <c r="B27" s="17" t="s">
        <v>35</v>
      </c>
      <c r="C27" s="19">
        <f>'Income Statement'!C5</f>
        <v>2027</v>
      </c>
      <c r="D27" s="19">
        <f>'Income Statement'!D5</f>
        <v>2028</v>
      </c>
      <c r="E27" s="19">
        <f>'Income Statement'!E5</f>
        <v>2029</v>
      </c>
      <c r="F27" s="23"/>
    </row>
    <row r="29" spans="2:43">
      <c r="B29" s="14" t="str">
        <f t="shared" ref="B29:B42" si="43">B49</f>
        <v>CEO</v>
      </c>
      <c r="C29" s="16">
        <v>1</v>
      </c>
      <c r="D29" s="16">
        <v>1</v>
      </c>
      <c r="E29" s="16">
        <v>1</v>
      </c>
      <c r="F29" s="26"/>
    </row>
    <row r="30" spans="2:43">
      <c r="B30" s="14" t="str">
        <f t="shared" si="43"/>
        <v>COO</v>
      </c>
      <c r="C30" s="16">
        <v>1</v>
      </c>
      <c r="D30" s="16">
        <v>1</v>
      </c>
      <c r="E30" s="16">
        <v>1</v>
      </c>
      <c r="F30" s="26"/>
    </row>
    <row r="31" spans="2:43">
      <c r="B31" s="14" t="str">
        <f t="shared" si="43"/>
        <v>Director Of Digital Marketing &amp; Sales</v>
      </c>
      <c r="C31" s="16">
        <v>1</v>
      </c>
      <c r="D31" s="16">
        <v>1</v>
      </c>
      <c r="E31" s="16">
        <v>1</v>
      </c>
      <c r="F31" s="26"/>
    </row>
    <row r="32" spans="2:43">
      <c r="B32" s="14" t="str">
        <f t="shared" si="43"/>
        <v>AI/ML Engineer</v>
      </c>
      <c r="C32" s="16">
        <v>1</v>
      </c>
      <c r="D32" s="16">
        <v>1</v>
      </c>
      <c r="E32" s="16">
        <v>1</v>
      </c>
      <c r="F32" s="26"/>
    </row>
    <row r="33" spans="2:7">
      <c r="B33" s="14" t="str">
        <f t="shared" si="43"/>
        <v>Front-End Developer</v>
      </c>
      <c r="C33" s="16">
        <v>1</v>
      </c>
      <c r="D33" s="16">
        <v>1</v>
      </c>
      <c r="E33" s="16">
        <v>1</v>
      </c>
      <c r="F33" s="26"/>
    </row>
    <row r="34" spans="2:7">
      <c r="B34" s="14" t="str">
        <f t="shared" si="43"/>
        <v>Back-End Developer</v>
      </c>
      <c r="C34" s="16">
        <v>1</v>
      </c>
      <c r="D34" s="16">
        <v>1</v>
      </c>
      <c r="E34" s="16">
        <v>1</v>
      </c>
      <c r="F34" s="26"/>
    </row>
    <row r="35" spans="2:7">
      <c r="B35" s="14" t="str">
        <f t="shared" si="43"/>
        <v>Data Scientist</v>
      </c>
      <c r="C35" s="16">
        <v>0</v>
      </c>
      <c r="D35" s="16">
        <v>1</v>
      </c>
      <c r="E35" s="16">
        <v>1</v>
      </c>
      <c r="F35" s="26"/>
    </row>
    <row r="36" spans="2:7">
      <c r="B36" s="14" t="str">
        <f t="shared" si="43"/>
        <v>Digital Marketing Specialist</v>
      </c>
      <c r="C36" s="16">
        <v>0</v>
      </c>
      <c r="D36" s="16">
        <v>1</v>
      </c>
      <c r="E36" s="16">
        <v>1</v>
      </c>
      <c r="F36" s="26"/>
    </row>
    <row r="37" spans="2:7">
      <c r="B37" s="14" t="str">
        <f t="shared" si="43"/>
        <v>Customer Support Lead</v>
      </c>
      <c r="C37" s="16">
        <v>0</v>
      </c>
      <c r="D37" s="16">
        <v>1</v>
      </c>
      <c r="E37" s="16">
        <v>1</v>
      </c>
      <c r="F37" s="26"/>
    </row>
    <row r="38" spans="2:7">
      <c r="B38" s="14" t="str">
        <f t="shared" si="43"/>
        <v>Other Employee</v>
      </c>
      <c r="C38" s="16">
        <v>0</v>
      </c>
      <c r="D38" s="16">
        <v>0</v>
      </c>
      <c r="E38" s="16">
        <v>0</v>
      </c>
      <c r="F38" s="26"/>
    </row>
    <row r="39" spans="2:7">
      <c r="B39" s="14" t="str">
        <f t="shared" si="43"/>
        <v>Other Employee</v>
      </c>
      <c r="C39" s="16">
        <v>0</v>
      </c>
      <c r="D39" s="16">
        <v>0</v>
      </c>
      <c r="E39" s="16">
        <v>0</v>
      </c>
      <c r="F39" s="26"/>
    </row>
    <row r="40" spans="2:7">
      <c r="B40" s="14" t="str">
        <f t="shared" si="43"/>
        <v>Other Employee</v>
      </c>
      <c r="C40" s="16">
        <v>0</v>
      </c>
      <c r="D40" s="16">
        <v>0</v>
      </c>
      <c r="E40" s="16">
        <v>0</v>
      </c>
      <c r="F40" s="26"/>
    </row>
    <row r="41" spans="2:7">
      <c r="B41" s="14" t="str">
        <f t="shared" si="43"/>
        <v>Other Employee</v>
      </c>
      <c r="C41" s="16">
        <v>0</v>
      </c>
      <c r="D41" s="16">
        <v>0</v>
      </c>
      <c r="E41" s="16">
        <v>0</v>
      </c>
      <c r="F41" s="26"/>
    </row>
    <row r="42" spans="2:7">
      <c r="B42" s="14" t="str">
        <f t="shared" si="43"/>
        <v>Other Employee</v>
      </c>
      <c r="C42" s="16">
        <v>0</v>
      </c>
      <c r="D42" s="16">
        <v>0</v>
      </c>
      <c r="E42" s="16">
        <v>0</v>
      </c>
      <c r="F42" s="26"/>
    </row>
    <row r="44" spans="2:7" ht="15" thickBot="1">
      <c r="B44" s="27" t="s">
        <v>11</v>
      </c>
      <c r="C44" s="28">
        <f>IFERROR(SUM(C29:C42),0)</f>
        <v>6</v>
      </c>
      <c r="D44" s="28">
        <f t="shared" ref="D44:E44" si="44">IFERROR(SUM(D29:D42),0)</f>
        <v>9</v>
      </c>
      <c r="E44" s="28">
        <f t="shared" si="44"/>
        <v>9</v>
      </c>
    </row>
    <row r="45" spans="2:7" ht="15" thickTop="1">
      <c r="B45" s="1"/>
      <c r="C45" s="29"/>
      <c r="D45" s="29"/>
      <c r="E45" s="29"/>
    </row>
    <row r="46" spans="2:7" hidden="1">
      <c r="B46" s="65" t="s">
        <v>37</v>
      </c>
      <c r="C46" s="65"/>
      <c r="D46" s="65"/>
      <c r="E46" s="65"/>
      <c r="F46" s="1"/>
      <c r="G46" s="1"/>
    </row>
    <row r="47" spans="2:7" hidden="1">
      <c r="B47" s="17" t="s">
        <v>35</v>
      </c>
      <c r="C47" s="19">
        <f>'Income Statement'!C5</f>
        <v>2027</v>
      </c>
      <c r="D47" s="19">
        <f>'Income Statement'!D5</f>
        <v>2028</v>
      </c>
      <c r="E47" s="19">
        <f>'Income Statement'!E5</f>
        <v>2029</v>
      </c>
      <c r="F47" s="23"/>
    </row>
    <row r="48" spans="2:7" hidden="1"/>
    <row r="49" spans="2:6" hidden="1">
      <c r="B49" s="14" t="str">
        <f t="shared" ref="B49:B62" si="45">B8</f>
        <v>CEO</v>
      </c>
      <c r="C49" s="15">
        <v>0</v>
      </c>
      <c r="D49" s="15">
        <v>0</v>
      </c>
      <c r="E49" s="15">
        <v>0</v>
      </c>
      <c r="F49" s="24"/>
    </row>
    <row r="50" spans="2:6" hidden="1">
      <c r="B50" s="14" t="str">
        <f t="shared" si="45"/>
        <v>COO</v>
      </c>
      <c r="C50" s="15">
        <v>0</v>
      </c>
      <c r="D50" s="15">
        <v>0</v>
      </c>
      <c r="E50" s="15">
        <v>0</v>
      </c>
      <c r="F50" s="24"/>
    </row>
    <row r="51" spans="2:6" hidden="1">
      <c r="B51" s="14" t="str">
        <f t="shared" si="45"/>
        <v>Director Of Digital Marketing &amp; Sales</v>
      </c>
      <c r="C51" s="15">
        <v>0</v>
      </c>
      <c r="D51" s="15">
        <v>0</v>
      </c>
      <c r="E51" s="15">
        <v>0</v>
      </c>
      <c r="F51" s="24"/>
    </row>
    <row r="52" spans="2:6" hidden="1">
      <c r="B52" s="14" t="str">
        <f t="shared" si="45"/>
        <v>AI/ML Engineer</v>
      </c>
      <c r="C52" s="15">
        <v>0</v>
      </c>
      <c r="D52" s="15">
        <v>0.02</v>
      </c>
      <c r="E52" s="15">
        <v>0.02</v>
      </c>
      <c r="F52" s="24"/>
    </row>
    <row r="53" spans="2:6" hidden="1">
      <c r="B53" s="14" t="str">
        <f t="shared" si="45"/>
        <v>Front-End Developer</v>
      </c>
      <c r="C53" s="15">
        <v>0</v>
      </c>
      <c r="D53" s="15">
        <v>0.02</v>
      </c>
      <c r="E53" s="15">
        <v>0.02</v>
      </c>
      <c r="F53" s="24"/>
    </row>
    <row r="54" spans="2:6" hidden="1">
      <c r="B54" s="14" t="str">
        <f t="shared" si="45"/>
        <v>Back-End Developer</v>
      </c>
      <c r="C54" s="15">
        <v>0</v>
      </c>
      <c r="D54" s="15">
        <v>0.02</v>
      </c>
      <c r="E54" s="15">
        <v>0.02</v>
      </c>
      <c r="F54" s="24"/>
    </row>
    <row r="55" spans="2:6" hidden="1">
      <c r="B55" s="14" t="str">
        <f t="shared" si="45"/>
        <v>Data Scientist</v>
      </c>
      <c r="C55" s="15">
        <v>0</v>
      </c>
      <c r="D55" s="15">
        <v>0.02</v>
      </c>
      <c r="E55" s="15">
        <v>0.02</v>
      </c>
      <c r="F55" s="24"/>
    </row>
    <row r="56" spans="2:6" hidden="1">
      <c r="B56" s="14" t="str">
        <f t="shared" si="45"/>
        <v>Digital Marketing Specialist</v>
      </c>
      <c r="C56" s="15">
        <v>0</v>
      </c>
      <c r="D56" s="15">
        <v>0.05</v>
      </c>
      <c r="E56" s="15">
        <v>0.05</v>
      </c>
      <c r="F56" s="24"/>
    </row>
    <row r="57" spans="2:6" hidden="1">
      <c r="B57" s="14" t="str">
        <f t="shared" si="45"/>
        <v>Customer Support Lead</v>
      </c>
      <c r="C57" s="15">
        <v>0</v>
      </c>
      <c r="D57" s="15">
        <v>0.05</v>
      </c>
      <c r="E57" s="15">
        <v>0.05</v>
      </c>
      <c r="F57" s="24"/>
    </row>
    <row r="58" spans="2:6" hidden="1">
      <c r="B58" s="14" t="str">
        <f t="shared" si="45"/>
        <v>Other Employee</v>
      </c>
      <c r="C58" s="15">
        <v>0</v>
      </c>
      <c r="D58" s="15">
        <v>0.02</v>
      </c>
      <c r="E58" s="15">
        <v>0.02</v>
      </c>
      <c r="F58" s="24"/>
    </row>
    <row r="59" spans="2:6" hidden="1">
      <c r="B59" s="14" t="str">
        <f t="shared" si="45"/>
        <v>Other Employee</v>
      </c>
      <c r="C59" s="15">
        <v>0</v>
      </c>
      <c r="D59" s="15">
        <v>0</v>
      </c>
      <c r="E59" s="15">
        <v>0</v>
      </c>
      <c r="F59" s="24"/>
    </row>
    <row r="60" spans="2:6" hidden="1">
      <c r="B60" s="14" t="str">
        <f t="shared" si="45"/>
        <v>Other Employee</v>
      </c>
      <c r="C60" s="15">
        <v>0</v>
      </c>
      <c r="D60" s="15">
        <v>0</v>
      </c>
      <c r="E60" s="15">
        <v>0</v>
      </c>
      <c r="F60" s="24"/>
    </row>
    <row r="61" spans="2:6" hidden="1">
      <c r="B61" s="14" t="str">
        <f t="shared" si="45"/>
        <v>Other Employee</v>
      </c>
      <c r="C61" s="15">
        <v>0</v>
      </c>
      <c r="D61" s="15">
        <v>0</v>
      </c>
      <c r="E61" s="15">
        <v>0</v>
      </c>
      <c r="F61" s="24"/>
    </row>
    <row r="62" spans="2:6" hidden="1">
      <c r="B62" s="14" t="str">
        <f t="shared" si="45"/>
        <v>Other Employee</v>
      </c>
      <c r="C62" s="15">
        <v>0</v>
      </c>
      <c r="D62" s="15">
        <v>0</v>
      </c>
      <c r="E62" s="15">
        <v>0</v>
      </c>
      <c r="F62" s="24"/>
    </row>
    <row r="64" spans="2:6">
      <c r="B64" s="14" t="s">
        <v>46</v>
      </c>
      <c r="C64" s="15">
        <v>0.1</v>
      </c>
    </row>
  </sheetData>
  <mergeCells count="4">
    <mergeCell ref="B2:AQ3"/>
    <mergeCell ref="B46:E46"/>
    <mergeCell ref="B26:E26"/>
    <mergeCell ref="C5:E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45"/>
  <sheetViews>
    <sheetView showGridLines="0" zoomScale="84" zoomScaleNormal="84" workbookViewId="0">
      <pane xSplit="1" ySplit="5" topLeftCell="B6" activePane="bottomRight" state="frozen"/>
      <selection pane="topRight"/>
      <selection pane="bottomLeft"/>
      <selection pane="bottomRight" activeCell="C11" sqref="C11"/>
    </sheetView>
  </sheetViews>
  <sheetFormatPr defaultColWidth="8.88671875" defaultRowHeight="14.4"/>
  <cols>
    <col min="1" max="1" width="2.33203125" customWidth="1"/>
    <col min="2" max="2" width="34.33203125" customWidth="1"/>
    <col min="3" max="3" width="15" customWidth="1"/>
    <col min="4" max="4" width="16" customWidth="1"/>
    <col min="5" max="5" width="16.33203125" customWidth="1"/>
    <col min="8" max="8" width="28.6640625" customWidth="1"/>
  </cols>
  <sheetData>
    <row r="1" spans="2:5">
      <c r="C1" t="s">
        <v>2</v>
      </c>
    </row>
    <row r="2" spans="2:5">
      <c r="B2" s="66" t="str">
        <f>"Income Statement - "&amp;'General Information'!C4</f>
        <v>Income Statement - Gen-X</v>
      </c>
      <c r="C2" s="66"/>
      <c r="D2" s="66"/>
      <c r="E2" s="66"/>
    </row>
    <row r="3" spans="2:5">
      <c r="B3" s="66"/>
      <c r="C3" s="66"/>
      <c r="D3" s="66"/>
      <c r="E3" s="66"/>
    </row>
    <row r="4" spans="2:5" ht="8.1" customHeight="1"/>
    <row r="5" spans="2:5" ht="14.25" customHeight="1">
      <c r="B5" s="31" t="s">
        <v>13</v>
      </c>
      <c r="C5" s="19">
        <f>YEAR('General Information'!$C$5)</f>
        <v>2027</v>
      </c>
      <c r="D5" s="19">
        <f>C5+1</f>
        <v>2028</v>
      </c>
      <c r="E5" s="19">
        <f t="shared" ref="E5" si="0">D5+1</f>
        <v>2029</v>
      </c>
    </row>
    <row r="6" spans="2:5" ht="8.1" customHeight="1"/>
    <row r="7" spans="2:5" ht="8.1" customHeight="1"/>
    <row r="8" spans="2:5">
      <c r="B8" s="1" t="s">
        <v>3</v>
      </c>
    </row>
    <row r="9" spans="2:5">
      <c r="B9" t="s">
        <v>59</v>
      </c>
      <c r="C9" s="7">
        <f>SUM('Revenue Model'!I29:U29)</f>
        <v>284100</v>
      </c>
      <c r="D9" s="7">
        <f>SUM('Revenue Model'!U29:AF29)</f>
        <v>1080000</v>
      </c>
      <c r="E9" s="7">
        <f>SUM('Revenue Model'!AG29:AR29)</f>
        <v>2025000</v>
      </c>
    </row>
    <row r="10" spans="2:5" ht="8.1" customHeight="1"/>
    <row r="11" spans="2:5" ht="15" thickBot="1">
      <c r="B11" s="27" t="s">
        <v>14</v>
      </c>
      <c r="C11" s="28">
        <f>SUM(C9:C9)</f>
        <v>284100</v>
      </c>
      <c r="D11" s="28">
        <f>SUM(D9:D9)</f>
        <v>1080000</v>
      </c>
      <c r="E11" s="28">
        <f>SUM(E9:E9)</f>
        <v>2025000</v>
      </c>
    </row>
    <row r="12" spans="2:5" ht="15" thickTop="1">
      <c r="B12" s="2" t="s">
        <v>34</v>
      </c>
      <c r="C12" s="4"/>
      <c r="D12" s="4">
        <f>IFERROR((D11-C11)/C11,0)</f>
        <v>2.8014783526927136</v>
      </c>
      <c r="E12" s="4">
        <f t="shared" ref="E12" si="1">IFERROR((E11-D11)/D11,0)</f>
        <v>0.875</v>
      </c>
    </row>
    <row r="13" spans="2:5">
      <c r="B13" s="2"/>
      <c r="C13" s="4"/>
      <c r="D13" s="4"/>
      <c r="E13" s="4"/>
    </row>
    <row r="14" spans="2:5">
      <c r="B14" s="1" t="s">
        <v>62</v>
      </c>
      <c r="C14" s="7"/>
      <c r="D14" s="7"/>
      <c r="E14" s="7"/>
    </row>
    <row r="15" spans="2:5">
      <c r="B15" t="s">
        <v>61</v>
      </c>
      <c r="C15" s="7">
        <f>C9*'Expense Input Sheet'!$D$28</f>
        <v>8523</v>
      </c>
      <c r="D15" s="7">
        <f>D9*'Expense Input Sheet'!$D$28</f>
        <v>32400</v>
      </c>
      <c r="E15" s="7">
        <f>E9*'Expense Input Sheet'!$D$28</f>
        <v>60750</v>
      </c>
    </row>
    <row r="16" spans="2:5">
      <c r="C16" s="7"/>
      <c r="D16" s="7"/>
      <c r="E16" s="7"/>
    </row>
    <row r="17" spans="2:5" ht="15" thickBot="1">
      <c r="B17" s="27" t="s">
        <v>45</v>
      </c>
      <c r="C17" s="28">
        <f>SUM(C15:C15)</f>
        <v>8523</v>
      </c>
      <c r="D17" s="28">
        <f>SUM(D15:D15)</f>
        <v>32400</v>
      </c>
      <c r="E17" s="28">
        <f>SUM(E15:E15)</f>
        <v>60750</v>
      </c>
    </row>
    <row r="18" spans="2:5" ht="15" thickTop="1">
      <c r="B18" s="2" t="s">
        <v>19</v>
      </c>
      <c r="C18" s="4">
        <f>IFERROR(C17/C11,0)</f>
        <v>0.03</v>
      </c>
      <c r="D18" s="4">
        <f>IFERROR(D17/D11,0)</f>
        <v>0.03</v>
      </c>
      <c r="E18" s="4">
        <f>IFERROR(E17/E11,0)</f>
        <v>0.03</v>
      </c>
    </row>
    <row r="20" spans="2:5" ht="15" thickBot="1">
      <c r="B20" s="27" t="s">
        <v>23</v>
      </c>
      <c r="C20" s="28">
        <f>IFERROR(C11-C17,0)</f>
        <v>275577</v>
      </c>
      <c r="D20" s="28">
        <f>IFERROR(D11-D17,0)</f>
        <v>1047600</v>
      </c>
      <c r="E20" s="28">
        <f>IFERROR(E11-E17,0)</f>
        <v>1964250</v>
      </c>
    </row>
    <row r="21" spans="2:5" ht="15" thickTop="1">
      <c r="B21" s="2" t="s">
        <v>24</v>
      </c>
      <c r="C21" s="4">
        <f>IFERROR(C20/C11,0)</f>
        <v>0.97</v>
      </c>
      <c r="D21" s="4">
        <f>IFERROR(D20/D11,0)</f>
        <v>0.97</v>
      </c>
      <c r="E21" s="4">
        <f>IFERROR(E20/E11,0)</f>
        <v>0.97</v>
      </c>
    </row>
    <row r="23" spans="2:5">
      <c r="B23" s="1" t="s">
        <v>20</v>
      </c>
      <c r="C23" s="7"/>
      <c r="D23" s="7"/>
      <c r="E23" s="7"/>
    </row>
    <row r="24" spans="2:5">
      <c r="B24" t="s">
        <v>55</v>
      </c>
      <c r="C24" s="7">
        <f>'Expense Input Sheet'!D12</f>
        <v>20000</v>
      </c>
      <c r="D24" s="7">
        <f>'Expense Input Sheet'!E12</f>
        <v>22000</v>
      </c>
      <c r="E24" s="7">
        <f>'Expense Input Sheet'!F12</f>
        <v>24200.000000000004</v>
      </c>
    </row>
    <row r="25" spans="2:5">
      <c r="B25" t="s">
        <v>63</v>
      </c>
      <c r="C25" s="7">
        <f>'Expense Input Sheet'!D15</f>
        <v>8000</v>
      </c>
      <c r="D25" s="7">
        <f>'Expense Input Sheet'!E15</f>
        <v>10000</v>
      </c>
      <c r="E25" s="7">
        <f>'Expense Input Sheet'!F15</f>
        <v>14000</v>
      </c>
    </row>
    <row r="26" spans="2:5">
      <c r="B26" t="s">
        <v>64</v>
      </c>
      <c r="C26" s="7">
        <f>'Expense Input Sheet'!D17</f>
        <v>0</v>
      </c>
      <c r="D26" s="7">
        <f>'Expense Input Sheet'!E17</f>
        <v>12000</v>
      </c>
      <c r="E26" s="7">
        <f>'Expense Input Sheet'!F17</f>
        <v>12600</v>
      </c>
    </row>
    <row r="27" spans="2:5">
      <c r="B27" t="s">
        <v>65</v>
      </c>
      <c r="C27" s="7">
        <f>'Expense Input Sheet'!D19</f>
        <v>22000</v>
      </c>
      <c r="D27" s="7">
        <f>'Expense Input Sheet'!E19</f>
        <v>32000</v>
      </c>
      <c r="E27" s="7">
        <f>'Expense Input Sheet'!F19</f>
        <v>40000</v>
      </c>
    </row>
    <row r="28" spans="2:5">
      <c r="B28" t="s">
        <v>74</v>
      </c>
      <c r="C28" s="7">
        <f>'Expense Input Sheet'!D21</f>
        <v>15000</v>
      </c>
      <c r="D28" s="7">
        <f>'Expense Input Sheet'!E21</f>
        <v>22000</v>
      </c>
      <c r="E28" s="7">
        <f>'Expense Input Sheet'!F21</f>
        <v>28000</v>
      </c>
    </row>
    <row r="29" spans="2:5">
      <c r="B29" t="s">
        <v>21</v>
      </c>
      <c r="C29" s="7">
        <f>SUM('Hiring Plan'!H23:S23)</f>
        <v>122500</v>
      </c>
      <c r="D29" s="7">
        <f>SUM('Hiring Plan'!T23:AE23)</f>
        <v>537716.66666666674</v>
      </c>
      <c r="E29" s="7">
        <f>SUM('Hiring Plan'!AF23:AQ23)</f>
        <v>747805.5</v>
      </c>
    </row>
    <row r="30" spans="2:5">
      <c r="B30" t="s">
        <v>46</v>
      </c>
      <c r="C30" s="7">
        <f>C29*'Hiring Plan'!$C$64</f>
        <v>12250</v>
      </c>
      <c r="D30" s="7">
        <f>D29*'Hiring Plan'!$C$64</f>
        <v>53771.666666666679</v>
      </c>
      <c r="E30" s="7">
        <f>E29*'Hiring Plan'!$C$64</f>
        <v>74780.55</v>
      </c>
    </row>
    <row r="31" spans="2:5">
      <c r="C31" s="7"/>
      <c r="D31" s="7"/>
      <c r="E31" s="7"/>
    </row>
    <row r="32" spans="2:5" ht="15" thickBot="1">
      <c r="B32" s="27" t="s">
        <v>26</v>
      </c>
      <c r="C32" s="28">
        <f>IFERROR(SUM(C24:C30),0)</f>
        <v>199750</v>
      </c>
      <c r="D32" s="28">
        <f>IFERROR(SUM(D24:D30),0)</f>
        <v>689488.33333333337</v>
      </c>
      <c r="E32" s="28">
        <f>IFERROR(SUM(E24:E30),0)</f>
        <v>941386.05</v>
      </c>
    </row>
    <row r="33" spans="2:5" ht="15" thickTop="1"/>
    <row r="34" spans="2:5" ht="15" thickBot="1">
      <c r="B34" s="27" t="s">
        <v>25</v>
      </c>
      <c r="C34" s="28">
        <f>IFERROR(C20-C32,0)</f>
        <v>75827</v>
      </c>
      <c r="D34" s="28">
        <f>IFERROR(D20-D32,0)</f>
        <v>358111.66666666663</v>
      </c>
      <c r="E34" s="28">
        <f>IFERROR(E20-E32,0)</f>
        <v>1022863.95</v>
      </c>
    </row>
    <row r="35" spans="2:5" ht="15" thickTop="1">
      <c r="B35" s="2" t="s">
        <v>27</v>
      </c>
      <c r="C35" s="4">
        <f>IFERROR(C34/C11,0)</f>
        <v>0.26690249912002817</v>
      </c>
      <c r="D35" s="4">
        <f>IFERROR(D34/D11,0)</f>
        <v>0.33158487654320984</v>
      </c>
      <c r="E35" s="4">
        <f>IFERROR(E34/E11,0)</f>
        <v>0.50511799999999996</v>
      </c>
    </row>
    <row r="37" spans="2:5">
      <c r="B37" t="s">
        <v>28</v>
      </c>
      <c r="C37" s="7">
        <v>0</v>
      </c>
      <c r="D37" s="7">
        <v>0</v>
      </c>
      <c r="E37" s="7">
        <v>0</v>
      </c>
    </row>
    <row r="38" spans="2:5">
      <c r="C38" s="7"/>
      <c r="D38" s="7"/>
      <c r="E38" s="7"/>
    </row>
    <row r="39" spans="2:5" ht="15" thickBot="1">
      <c r="B39" s="27" t="s">
        <v>29</v>
      </c>
      <c r="C39" s="28">
        <f>IFERROR(C34-SUM(C37:C37),0)</f>
        <v>75827</v>
      </c>
      <c r="D39" s="28">
        <f t="shared" ref="D39:E39" si="2">IFERROR(D34-SUM(D37:D37),0)</f>
        <v>358111.66666666663</v>
      </c>
      <c r="E39" s="28">
        <f t="shared" si="2"/>
        <v>1022863.95</v>
      </c>
    </row>
    <row r="40" spans="2:5" ht="15" thickTop="1">
      <c r="C40" s="7"/>
      <c r="D40" s="7"/>
      <c r="E40" s="7"/>
    </row>
    <row r="41" spans="2:5">
      <c r="B41" t="s">
        <v>30</v>
      </c>
      <c r="C41" s="7">
        <f>IF(C39&gt;0,C34*'General Information'!$C$11,0)</f>
        <v>9478.375</v>
      </c>
      <c r="D41" s="7">
        <f>IF(D39&gt;0,D34*'General Information'!$C$11,0)</f>
        <v>44763.958333333328</v>
      </c>
      <c r="E41" s="7">
        <f>IF(E39&gt;0,E34*'General Information'!$C$11,0)</f>
        <v>127857.99374999999</v>
      </c>
    </row>
    <row r="42" spans="2:5">
      <c r="C42" s="7"/>
      <c r="D42" s="7"/>
      <c r="E42" s="7"/>
    </row>
    <row r="43" spans="2:5" ht="15" thickBot="1">
      <c r="B43" s="27" t="s">
        <v>31</v>
      </c>
      <c r="C43" s="28">
        <f>IFERROR(C39-C41,0)</f>
        <v>66348.625</v>
      </c>
      <c r="D43" s="28">
        <f t="shared" ref="D43:E43" si="3">IFERROR(D39-D41,0)</f>
        <v>313347.70833333331</v>
      </c>
      <c r="E43" s="28">
        <f t="shared" si="3"/>
        <v>895005.95624999993</v>
      </c>
    </row>
    <row r="44" spans="2:5" ht="15" thickTop="1">
      <c r="B44" s="2" t="s">
        <v>32</v>
      </c>
      <c r="C44" s="4">
        <f>IFERROR(C43/C11,0)</f>
        <v>0.23353968673002465</v>
      </c>
      <c r="D44" s="4">
        <f>IFERROR(D43/D11,0)</f>
        <v>0.2901367669753086</v>
      </c>
      <c r="E44" s="4">
        <f>IFERROR(E43/E11,0)</f>
        <v>0.44197824999999996</v>
      </c>
    </row>
    <row r="45" spans="2:5">
      <c r="B45" s="2" t="s">
        <v>34</v>
      </c>
      <c r="C45" s="4"/>
      <c r="D45" s="4">
        <f>IFERROR((D43-(C43))/ABS(C43),0)</f>
        <v>3.7227460754964148</v>
      </c>
      <c r="E45" s="4">
        <f>IFERROR((E43-(D43))/ABS(D43),0)</f>
        <v>1.8562709490056637</v>
      </c>
    </row>
  </sheetData>
  <mergeCells count="1">
    <mergeCell ref="B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of Content</vt:lpstr>
      <vt:lpstr>General Information</vt:lpstr>
      <vt:lpstr>Revenue Model</vt:lpstr>
      <vt:lpstr>Marketing Budget</vt:lpstr>
      <vt:lpstr>Expense Input Sheet</vt:lpstr>
      <vt:lpstr>Hiring Plan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Capidel Consulting</dc:creator>
  <cp:keywords/>
  <dc:description/>
  <cp:lastModifiedBy>Gul e Zahra</cp:lastModifiedBy>
  <dcterms:created xsi:type="dcterms:W3CDTF">2025-02-17T16:35:08Z</dcterms:created>
  <dcterms:modified xsi:type="dcterms:W3CDTF">2025-10-13T13:01:57Z</dcterms:modified>
  <cp:category/>
</cp:coreProperties>
</file>